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1.xml" ContentType="application/vnd.openxmlformats-officedocument.drawing+xml"/>
  <Override PartName="/xl/comments8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9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Gopa\Desktop\"/>
    </mc:Choice>
  </mc:AlternateContent>
  <bookViews>
    <workbookView xWindow="14385" yWindow="-15" windowWidth="14430" windowHeight="11955" tabRatio="858" firstSheet="8" activeTab="8"/>
  </bookViews>
  <sheets>
    <sheet name="Hoja1" sheetId="1" r:id="rId1"/>
    <sheet name="Hoja2" sheetId="2" r:id="rId2"/>
    <sheet name="Hoja3 (Muro Concreto)" sheetId="26" r:id="rId3"/>
    <sheet name="Hoja3 (Muro Concreto celular)" sheetId="21" r:id="rId4"/>
    <sheet name="Hoja3 (Puerta)" sheetId="16" r:id="rId5"/>
    <sheet name="Hoja3 (Losa)" sheetId="17" r:id="rId6"/>
    <sheet name="Superficie No Homogénea 1 techo" sheetId="12" r:id="rId7"/>
    <sheet name="Superficie No Homogénea 2 techo" sheetId="13" r:id="rId8"/>
    <sheet name="Edif.REF" sheetId="4" r:id="rId9"/>
    <sheet name="Edif. PROY conducc " sheetId="22" r:id="rId10"/>
    <sheet name="Edf. PROY radiacion" sheetId="6" r:id="rId11"/>
    <sheet name="Resumen" sheetId="7" r:id="rId12"/>
    <sheet name="Etiqueta" sheetId="8" r:id="rId13"/>
    <sheet name="Tabla 1" sheetId="15" r:id="rId14"/>
  </sheets>
  <definedNames>
    <definedName name="_xlnm._FilterDatabase" localSheetId="13" hidden="1">'Tabla 1'!$A$5:$AE$5</definedName>
    <definedName name="AGUASCALIENTES">'Tabla 1'!$B$6</definedName>
    <definedName name="_xlnm.Print_Area" localSheetId="1">Hoja2!$A$1:$M$62</definedName>
    <definedName name="_xlnm.Print_Area" localSheetId="5">'Hoja3 (Losa)'!$A$1:$L$41</definedName>
    <definedName name="_xlnm.Print_Area" localSheetId="3">'Hoja3 (Muro Concreto celular)'!$A$1:$L$51</definedName>
    <definedName name="_xlnm.Print_Area" localSheetId="2">'Hoja3 (Muro Concreto)'!$A$1:$L$51</definedName>
    <definedName name="_xlnm.Print_Area" localSheetId="4">'Hoja3 (Puerta)'!$A$1:$L$43</definedName>
    <definedName name="_xlnm.Print_Area" localSheetId="11">Resumen!$A$1:$M$27</definedName>
    <definedName name="_xlnm.Print_Area" localSheetId="6">'Superficie No Homogénea 1 techo'!$A$1:$K$147</definedName>
    <definedName name="_xlnm.Print_Area" localSheetId="7">'Superficie No Homogénea 2 techo'!$A$1:$N$132</definedName>
    <definedName name="BAJA_CALIFORNIA">'Tabla 1'!$B$9:$B$11</definedName>
    <definedName name="BAJA_CALIFORNIA_SUR">'Tabla 1'!$B$7:$B$8</definedName>
    <definedName name="CAMPECHE">'Tabla 1'!$B$12:$B$13</definedName>
    <definedName name="CHIAPAS">'Tabla 1'!$B$20:$B$24</definedName>
    <definedName name="CHIHUAHUA">'Tabla 1'!$B$25:$B$28</definedName>
    <definedName name="COAHUILA">'Tabla 1'!$B$14:$B$17</definedName>
    <definedName name="COLIMA">'Tabla 1'!$B$18:$B$19</definedName>
    <definedName name="D.F.">'Tabla 1'!$B$29</definedName>
    <definedName name="DURANGO">'Tabla 1'!$B$30:$B$31</definedName>
    <definedName name="Estado">'Tabla 1'!$AE$6:$AE$37</definedName>
    <definedName name="Estados">'Tabla 1'!$AE$6:$AE$37</definedName>
    <definedName name="GUANAJUATO">'Tabla 1'!$B$32:$B$33</definedName>
    <definedName name="GUERRERO">'Tabla 1'!$B$34:$B$36</definedName>
    <definedName name="HIDALGO">'Tabla 1'!$B$37:$B$38</definedName>
    <definedName name="JALISCO">'Tabla 1'!$B$39:$B$43</definedName>
    <definedName name="MÉXICO">'Tabla 1'!$B$44:$B$45</definedName>
    <definedName name="MICHOACAN">'Tabla 1'!$B$46:$B$48</definedName>
    <definedName name="MORELOS">'Tabla 1'!$B$49:$B$50</definedName>
    <definedName name="NAYARIT">'Tabla 1'!$B$51</definedName>
    <definedName name="NUEVO_LEON">'Tabla 1'!$B$52</definedName>
    <definedName name="OAXACA">'Tabla 1'!$B$53:$B$54</definedName>
    <definedName name="PUEBLA">'Tabla 1'!$B$55:$B$57</definedName>
    <definedName name="QUERÉTARO">'Tabla 1'!$B$58:$B$59</definedName>
    <definedName name="QUINTANA_ROO">'Tabla 1'!$B$60:$B$63</definedName>
    <definedName name="SAN_LUIS_POTOSI">'Tabla 1'!$B$64:$B$67</definedName>
    <definedName name="SINALOA">'Tabla 1'!$B$68:$B$71</definedName>
    <definedName name="SONORA">'Tabla 1'!$B$72:$B$76</definedName>
    <definedName name="TABASCO">'Tabla 1'!$B$77:$B$78</definedName>
    <definedName name="TAMAULIPAS">'Tabla 1'!$B$79:$B$83</definedName>
    <definedName name="TLAXCALA">'Tabla 1'!$B$84</definedName>
    <definedName name="VERACRUZ">'Tabla 1'!$B$85:$B$91</definedName>
    <definedName name="YUCATAN">'Tabla 1'!$B$92:$B$94</definedName>
    <definedName name="ZACATECAS">'Tabla 1'!$B$95:$B$96</definedName>
  </definedNames>
  <calcPr calcId="152511"/>
</workbook>
</file>

<file path=xl/calcChain.xml><?xml version="1.0" encoding="utf-8"?>
<calcChain xmlns="http://schemas.openxmlformats.org/spreadsheetml/2006/main">
  <c r="M33" i="12" l="1"/>
  <c r="G16" i="12"/>
  <c r="Q78" i="1"/>
  <c r="N78" i="1"/>
  <c r="Q84" i="1"/>
  <c r="Q72" i="1" s="1"/>
  <c r="N84" i="1"/>
  <c r="N72" i="1" s="1"/>
  <c r="N86" i="1"/>
  <c r="Q80" i="1"/>
  <c r="N74" i="1"/>
  <c r="Q68" i="1"/>
  <c r="N68" i="1"/>
  <c r="T64" i="1"/>
  <c r="D100" i="1" s="1"/>
  <c r="H50" i="2" l="1"/>
  <c r="H52" i="2"/>
  <c r="O16" i="6" l="1"/>
  <c r="M16" i="6"/>
  <c r="I37" i="22" l="1"/>
  <c r="E33" i="22"/>
  <c r="E31" i="22"/>
  <c r="E27" i="22"/>
  <c r="E25" i="22"/>
  <c r="I23" i="22"/>
  <c r="I19" i="22"/>
  <c r="E23" i="22"/>
  <c r="J17" i="26" l="1"/>
  <c r="J15" i="26"/>
  <c r="E45" i="22" l="1"/>
  <c r="E37" i="22"/>
  <c r="J33" i="26"/>
  <c r="J13" i="26"/>
  <c r="J35" i="26" s="1"/>
  <c r="J39" i="26" s="1"/>
  <c r="G37" i="22" s="1"/>
  <c r="J19" i="17"/>
  <c r="J17" i="17"/>
  <c r="J25" i="17"/>
  <c r="J15" i="17"/>
  <c r="J19" i="21" l="1"/>
  <c r="J17" i="21"/>
  <c r="J15" i="21"/>
  <c r="I20" i="6" l="1"/>
  <c r="N90" i="1" l="1"/>
  <c r="I25" i="22" s="1"/>
  <c r="I21" i="22"/>
  <c r="I43" i="22"/>
  <c r="I41" i="22" s="1"/>
  <c r="E41" i="22"/>
  <c r="I39" i="22"/>
  <c r="E39" i="22"/>
  <c r="E19" i="22"/>
  <c r="G34" i="4" l="1"/>
  <c r="J33" i="21"/>
  <c r="J13" i="21"/>
  <c r="J35" i="21" l="1"/>
  <c r="J39" i="21" s="1"/>
  <c r="D88" i="1"/>
  <c r="D86" i="1"/>
  <c r="D84" i="1"/>
  <c r="D82" i="1"/>
  <c r="D80" i="1"/>
  <c r="D78" i="1"/>
  <c r="G26" i="4" s="1"/>
  <c r="D76" i="1"/>
  <c r="D74" i="1"/>
  <c r="D72" i="1"/>
  <c r="D70" i="1"/>
  <c r="I31" i="22" s="1"/>
  <c r="D68" i="1"/>
  <c r="D66" i="1"/>
  <c r="G18" i="4" s="1"/>
  <c r="D64" i="1"/>
  <c r="G33" i="22" l="1"/>
  <c r="G27" i="22"/>
  <c r="G30" i="4"/>
  <c r="G22" i="4"/>
  <c r="G45" i="22"/>
  <c r="G41" i="22"/>
  <c r="J15" i="16"/>
  <c r="D98" i="1"/>
  <c r="D4" i="2"/>
  <c r="D6" i="2" s="1"/>
  <c r="D92" i="1"/>
  <c r="J33" i="17"/>
  <c r="J13" i="17"/>
  <c r="G54" i="4"/>
  <c r="J33" i="16"/>
  <c r="J13" i="16"/>
  <c r="G52" i="4"/>
  <c r="G56" i="4"/>
  <c r="G19" i="8"/>
  <c r="G17" i="8"/>
  <c r="G16" i="8"/>
  <c r="G15" i="8"/>
  <c r="G14" i="8"/>
  <c r="C201" i="1"/>
  <c r="C191" i="1"/>
  <c r="C192" i="1"/>
  <c r="C193" i="1"/>
  <c r="C194" i="1"/>
  <c r="C195" i="1"/>
  <c r="C196" i="1"/>
  <c r="C197" i="1"/>
  <c r="C198" i="1"/>
  <c r="C199" i="1"/>
  <c r="C200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11" i="1"/>
  <c r="D94" i="1"/>
  <c r="G14" i="4"/>
  <c r="G48" i="4" s="1"/>
  <c r="E20" i="4"/>
  <c r="E16" i="4"/>
  <c r="E32" i="4"/>
  <c r="E28" i="4"/>
  <c r="E24" i="4"/>
  <c r="G12" i="12"/>
  <c r="E14" i="12" s="1"/>
  <c r="I39" i="12"/>
  <c r="I35" i="12"/>
  <c r="I33" i="12"/>
  <c r="I31" i="12"/>
  <c r="I29" i="12"/>
  <c r="I27" i="12"/>
  <c r="E9" i="12"/>
  <c r="G17" i="13"/>
  <c r="K17" i="13" s="1"/>
  <c r="K20" i="13" s="1"/>
  <c r="K11" i="13"/>
  <c r="K13" i="13" s="1"/>
  <c r="D96" i="1"/>
  <c r="I16" i="6" s="1"/>
  <c r="J35" i="16" l="1"/>
  <c r="J39" i="16" s="1"/>
  <c r="G31" i="22" s="1"/>
  <c r="J35" i="17"/>
  <c r="I18" i="6"/>
  <c r="I47" i="22"/>
  <c r="I45" i="22" s="1"/>
  <c r="I35" i="22"/>
  <c r="I33" i="22"/>
  <c r="I12" i="6"/>
  <c r="I29" i="22"/>
  <c r="I14" i="6"/>
  <c r="G39" i="22"/>
  <c r="J39" i="17"/>
  <c r="G25" i="22" s="1"/>
  <c r="I41" i="12"/>
  <c r="I5" i="13" s="1"/>
  <c r="M15" i="13" s="1"/>
  <c r="E18" i="12"/>
  <c r="G50" i="4"/>
  <c r="D10" i="2"/>
  <c r="F20" i="2"/>
  <c r="K39" i="22" s="1"/>
  <c r="F22" i="2"/>
  <c r="D16" i="2"/>
  <c r="K27" i="22" s="1"/>
  <c r="J22" i="2"/>
  <c r="K47" i="22" s="1"/>
  <c r="D18" i="2"/>
  <c r="K33" i="22" s="1"/>
  <c r="D38" i="2"/>
  <c r="D20" i="2"/>
  <c r="K37" i="22" s="1"/>
  <c r="D26" i="2"/>
  <c r="F16" i="2"/>
  <c r="K31" i="22" s="1"/>
  <c r="J18" i="2"/>
  <c r="K35" i="22" s="1"/>
  <c r="H26" i="2"/>
  <c r="J10" i="2"/>
  <c r="K25" i="22" s="1"/>
  <c r="D40" i="2"/>
  <c r="D22" i="2"/>
  <c r="J14" i="2"/>
  <c r="K21" i="22" s="1"/>
  <c r="F18" i="2"/>
  <c r="D34" i="2"/>
  <c r="E32" i="2"/>
  <c r="D36" i="2"/>
  <c r="J20" i="2"/>
  <c r="K43" i="22" s="1"/>
  <c r="J16" i="2"/>
  <c r="K29" i="22" s="1"/>
  <c r="F6" i="2"/>
  <c r="F10" i="2"/>
  <c r="M19" i="22" s="1"/>
  <c r="M33" i="22" l="1"/>
  <c r="O33" i="22" s="1"/>
  <c r="M27" i="22"/>
  <c r="M31" i="22"/>
  <c r="O31" i="22" s="1"/>
  <c r="M29" i="22"/>
  <c r="O29" i="22" s="1"/>
  <c r="M25" i="22"/>
  <c r="O25" i="22" s="1"/>
  <c r="M23" i="22"/>
  <c r="M35" i="22"/>
  <c r="O35" i="22"/>
  <c r="K14" i="4"/>
  <c r="K23" i="22"/>
  <c r="K19" i="22"/>
  <c r="I27" i="22"/>
  <c r="O27" i="22" s="1"/>
  <c r="K41" i="22"/>
  <c r="K34" i="4"/>
  <c r="K56" i="4"/>
  <c r="M56" i="4" s="1"/>
  <c r="K18" i="6"/>
  <c r="Q18" i="6" s="1"/>
  <c r="K18" i="4"/>
  <c r="M45" i="22"/>
  <c r="M21" i="22"/>
  <c r="M47" i="22"/>
  <c r="O47" i="22" s="1"/>
  <c r="M41" i="22"/>
  <c r="M37" i="22"/>
  <c r="M39" i="22"/>
  <c r="M43" i="22"/>
  <c r="O43" i="22" s="1"/>
  <c r="K45" i="22"/>
  <c r="K22" i="4"/>
  <c r="K48" i="4"/>
  <c r="M48" i="4" s="1"/>
  <c r="K20" i="6"/>
  <c r="Q20" i="6" s="1"/>
  <c r="E14" i="4"/>
  <c r="E34" i="4"/>
  <c r="K16" i="4"/>
  <c r="O39" i="22"/>
  <c r="M22" i="13"/>
  <c r="G25" i="13" s="1"/>
  <c r="I29" i="13" s="1"/>
  <c r="I36" i="13" s="1"/>
  <c r="G23" i="22" s="1"/>
  <c r="K32" i="4"/>
  <c r="K16" i="6"/>
  <c r="Q16" i="6" s="1"/>
  <c r="K54" i="4"/>
  <c r="M54" i="4" s="1"/>
  <c r="K20" i="4"/>
  <c r="K50" i="4"/>
  <c r="M50" i="4" s="1"/>
  <c r="K12" i="6"/>
  <c r="Q12" i="6" s="1"/>
  <c r="K24" i="4"/>
  <c r="K28" i="4"/>
  <c r="K30" i="4"/>
  <c r="E26" i="4"/>
  <c r="E30" i="4"/>
  <c r="E18" i="4"/>
  <c r="E22" i="4"/>
  <c r="K26" i="4"/>
  <c r="K52" i="4"/>
  <c r="M52" i="4" s="1"/>
  <c r="K14" i="6"/>
  <c r="Q14" i="6" s="1"/>
  <c r="M14" i="4"/>
  <c r="M34" i="4" s="1"/>
  <c r="O23" i="22" l="1"/>
  <c r="O45" i="22"/>
  <c r="O34" i="4"/>
  <c r="G19" i="22"/>
  <c r="O19" i="22" s="1"/>
  <c r="O21" i="22"/>
  <c r="O41" i="22"/>
  <c r="O37" i="22"/>
  <c r="Q42" i="6"/>
  <c r="I18" i="7" s="1"/>
  <c r="M58" i="4"/>
  <c r="I14" i="7" s="1"/>
  <c r="M20" i="4"/>
  <c r="O20" i="4" s="1"/>
  <c r="M22" i="4"/>
  <c r="O22" i="4" s="1"/>
  <c r="M28" i="4"/>
  <c r="O28" i="4" s="1"/>
  <c r="M30" i="4"/>
  <c r="O30" i="4" s="1"/>
  <c r="M24" i="4"/>
  <c r="O24" i="4" s="1"/>
  <c r="M16" i="4"/>
  <c r="O16" i="4" s="1"/>
  <c r="M18" i="4"/>
  <c r="O18" i="4" s="1"/>
  <c r="M32" i="4"/>
  <c r="O32" i="4" s="1"/>
  <c r="M26" i="4"/>
  <c r="O26" i="4" s="1"/>
  <c r="O14" i="4"/>
  <c r="O36" i="4" l="1"/>
  <c r="F14" i="7" s="1"/>
  <c r="L14" i="7" s="1"/>
  <c r="M22" i="8" s="1"/>
  <c r="O64" i="22" l="1"/>
  <c r="F18" i="7" s="1"/>
  <c r="L18" i="7" s="1"/>
  <c r="M24" i="8" s="1"/>
  <c r="L34" i="7" l="1"/>
  <c r="F25" i="7"/>
  <c r="L25" i="7"/>
</calcChain>
</file>

<file path=xl/comments1.xml><?xml version="1.0" encoding="utf-8"?>
<comments xmlns="http://schemas.openxmlformats.org/spreadsheetml/2006/main">
  <authors>
    <author>ANava</author>
    <author>usuario</author>
    <author>LCA</author>
  </authors>
  <commentList>
    <comment ref="E31" authorId="0" shapeId="0">
      <text>
        <r>
          <rPr>
            <b/>
            <sz val="9"/>
            <color indexed="81"/>
            <rFont val="Tahoma"/>
            <family val="2"/>
          </rPr>
          <t>Al seleccionar la localidad donde se construirá la obra se cargarán automáticamente en el formato los valores correspondientes a la Tabla 1 de la norma.</t>
        </r>
      </text>
    </comment>
    <comment ref="D62" authorId="0" shapeId="0">
      <text>
        <r>
          <rPr>
            <b/>
            <sz val="9"/>
            <color indexed="81"/>
            <rFont val="Tahoma"/>
            <family val="2"/>
          </rPr>
          <t>Cantidad de niveles del edificio proyectado, determina la conductividad a alcanzar en los muros.</t>
        </r>
      </text>
    </comment>
    <comment ref="N62" authorId="1" shapeId="0">
      <text>
        <r>
          <rPr>
            <b/>
            <sz val="9"/>
            <color indexed="81"/>
            <rFont val="Tahoma"/>
            <family val="2"/>
          </rPr>
          <t>Cantidad de unidades iguales adosadas en el tren de vivienda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4" authorId="0" shapeId="0">
      <text>
        <r>
          <rPr>
            <sz val="10"/>
            <color indexed="81"/>
            <rFont val="Tahoma"/>
            <family val="2"/>
          </rPr>
          <t>Superficie total de losa de paño exterior a paño exterior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64" authorId="0" shapeId="0">
      <text>
        <r>
          <rPr>
            <sz val="10"/>
            <color indexed="81"/>
            <rFont val="Tahoma"/>
            <family val="2"/>
          </rPr>
          <t>Superficie total de losa de paño exterior a paño exterior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64" authorId="0" shapeId="0">
      <text>
        <r>
          <rPr>
            <sz val="10"/>
            <color indexed="81"/>
            <rFont val="Tahoma"/>
            <family val="2"/>
          </rPr>
          <t xml:space="preserve">Superficie total de domos y tragaluces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6" authorId="0" shapeId="0">
      <text>
        <r>
          <rPr>
            <sz val="10"/>
            <color indexed="81"/>
            <rFont val="Tahoma"/>
            <family val="2"/>
          </rPr>
          <t>Superficie total de muro de paño exterior a paño exterior y de nivel superior de firme a nivel superior de losa de azotea, sin incluir ventanas ni puertas.</t>
        </r>
      </text>
    </comment>
    <comment ref="Q66" authorId="0" shapeId="0">
      <text>
        <r>
          <rPr>
            <sz val="10"/>
            <color indexed="81"/>
            <rFont val="Tahoma"/>
            <family val="2"/>
          </rPr>
          <t>Superficie total de muro de paño exterior a paño exterior y de nivel superior de firme a nivel superior de losa de azotea, sin incluir ventanas ni puertas.</t>
        </r>
      </text>
    </comment>
    <comment ref="N68" authorId="0" shapeId="0">
      <text>
        <r>
          <rPr>
            <sz val="10"/>
            <color indexed="81"/>
            <rFont val="Tahoma"/>
            <family val="2"/>
          </rPr>
          <t>Superficie total de ventanas</t>
        </r>
      </text>
    </comment>
    <comment ref="Q68" authorId="0" shapeId="0">
      <text>
        <r>
          <rPr>
            <sz val="10"/>
            <color indexed="81"/>
            <rFont val="Tahoma"/>
            <family val="2"/>
          </rPr>
          <t>Superficie total de ventanas</t>
        </r>
      </text>
    </comment>
    <comment ref="N70" authorId="0" shapeId="0">
      <text>
        <r>
          <rPr>
            <sz val="10"/>
            <color indexed="81"/>
            <rFont val="Tahoma"/>
            <family val="2"/>
          </rPr>
          <t>Superficie total de  puertas</t>
        </r>
      </text>
    </comment>
    <comment ref="Q70" authorId="0" shapeId="0">
      <text>
        <r>
          <rPr>
            <sz val="10"/>
            <color indexed="81"/>
            <rFont val="Tahoma"/>
            <family val="2"/>
          </rPr>
          <t>Superficie total de  puertas</t>
        </r>
      </text>
    </comment>
    <comment ref="N72" authorId="0" shapeId="0">
      <text>
        <r>
          <rPr>
            <sz val="10"/>
            <color indexed="81"/>
            <rFont val="Tahoma"/>
            <family val="2"/>
          </rPr>
          <t>Superficie total de muro de paño exterior a paño exterior y de nivel superior de firme a nivel superior de losa de azotea, sin incluir ventanas ni puertas.</t>
        </r>
      </text>
    </comment>
    <comment ref="Q72" authorId="0" shapeId="0">
      <text>
        <r>
          <rPr>
            <sz val="10"/>
            <color indexed="81"/>
            <rFont val="Tahoma"/>
            <family val="2"/>
          </rPr>
          <t>Superficie total de muro de paño exterior a paño exterior y de nivel superior de firme a nivel superior de losa de azotea, sin incluir ventanas ni puertas.</t>
        </r>
      </text>
    </comment>
    <comment ref="N74" authorId="0" shapeId="0">
      <text>
        <r>
          <rPr>
            <sz val="10"/>
            <color indexed="81"/>
            <rFont val="Tahoma"/>
            <family val="2"/>
          </rPr>
          <t>Superficie total de ventanas</t>
        </r>
      </text>
    </comment>
    <comment ref="Q74" authorId="0" shapeId="0">
      <text>
        <r>
          <rPr>
            <sz val="10"/>
            <color indexed="81"/>
            <rFont val="Tahoma"/>
            <family val="2"/>
          </rPr>
          <t>Superficie total de ventanas</t>
        </r>
      </text>
    </comment>
    <comment ref="N76" authorId="0" shapeId="0">
      <text>
        <r>
          <rPr>
            <sz val="10"/>
            <color indexed="81"/>
            <rFont val="Tahoma"/>
            <family val="2"/>
          </rPr>
          <t>Superficie total de puertas</t>
        </r>
      </text>
    </comment>
    <comment ref="Q76" authorId="0" shapeId="0">
      <text>
        <r>
          <rPr>
            <sz val="10"/>
            <color indexed="81"/>
            <rFont val="Tahoma"/>
            <family val="2"/>
          </rPr>
          <t>Superficie total de puertas</t>
        </r>
      </text>
    </comment>
    <comment ref="N78" authorId="0" shapeId="0">
      <text>
        <r>
          <rPr>
            <sz val="10"/>
            <color indexed="81"/>
            <rFont val="Tahoma"/>
            <family val="2"/>
          </rPr>
          <t>Superficie total de muro de paño exterior a paño exterior y de nivel superior de firme a nivel superior de losa de azotea, sin incluir ventanas ni puertas.</t>
        </r>
      </text>
    </comment>
    <comment ref="Q78" authorId="0" shapeId="0">
      <text>
        <r>
          <rPr>
            <sz val="10"/>
            <color indexed="81"/>
            <rFont val="Tahoma"/>
            <family val="2"/>
          </rPr>
          <t>Superficie total de muro de paño exterior a paño exterior y de nivel superior de firme a nivel superior de losa de azotea, sin incluir ventanas ni puertas.</t>
        </r>
      </text>
    </comment>
    <comment ref="N80" authorId="0" shapeId="0">
      <text>
        <r>
          <rPr>
            <sz val="10"/>
            <color indexed="81"/>
            <rFont val="Tahoma"/>
            <family val="2"/>
          </rPr>
          <t>Superficie total de ventanas</t>
        </r>
      </text>
    </comment>
    <comment ref="Q80" authorId="0" shapeId="0">
      <text>
        <r>
          <rPr>
            <sz val="10"/>
            <color indexed="81"/>
            <rFont val="Tahoma"/>
            <family val="2"/>
          </rPr>
          <t>Superficie total de ventanas</t>
        </r>
      </text>
    </comment>
    <comment ref="N82" authorId="0" shapeId="0">
      <text>
        <r>
          <rPr>
            <sz val="10"/>
            <color indexed="81"/>
            <rFont val="Tahoma"/>
            <family val="2"/>
          </rPr>
          <t xml:space="preserve">Superficie total de puertas
</t>
        </r>
      </text>
    </comment>
    <comment ref="Q82" authorId="0" shapeId="0">
      <text>
        <r>
          <rPr>
            <sz val="10"/>
            <color indexed="81"/>
            <rFont val="Tahoma"/>
            <family val="2"/>
          </rPr>
          <t xml:space="preserve">Superficie total de puertas
</t>
        </r>
      </text>
    </comment>
    <comment ref="N84" authorId="0" shapeId="0">
      <text>
        <r>
          <rPr>
            <sz val="10"/>
            <color indexed="81"/>
            <rFont val="Tahoma"/>
            <family val="2"/>
          </rPr>
          <t>Superficie total de muro de paño exterior a paño exterior y de nivel superior de firme a nivel superior de losa de azotea, sin incluir ventanas ni puertas.</t>
        </r>
      </text>
    </comment>
    <comment ref="Q84" authorId="0" shapeId="0">
      <text>
        <r>
          <rPr>
            <sz val="10"/>
            <color indexed="81"/>
            <rFont val="Tahoma"/>
            <family val="2"/>
          </rPr>
          <t>Superficie total de muro de paño exterior a paño exterior y de nivel superior de firme a nivel superior de losa de azotea, sin incluir ventanas ni puertas.</t>
        </r>
      </text>
    </comment>
    <comment ref="N86" authorId="0" shapeId="0">
      <text>
        <r>
          <rPr>
            <sz val="10"/>
            <color indexed="81"/>
            <rFont val="Tahoma"/>
            <family val="2"/>
          </rPr>
          <t>Superficie total de ventanas</t>
        </r>
      </text>
    </comment>
    <comment ref="Q86" authorId="0" shapeId="0">
      <text>
        <r>
          <rPr>
            <sz val="10"/>
            <color indexed="81"/>
            <rFont val="Tahoma"/>
            <family val="2"/>
          </rPr>
          <t>Superficie total de ventanas</t>
        </r>
      </text>
    </comment>
    <comment ref="N88" authorId="0" shapeId="0">
      <text>
        <r>
          <rPr>
            <sz val="10"/>
            <color indexed="81"/>
            <rFont val="Tahoma"/>
            <family val="2"/>
          </rPr>
          <t>Superficie total de puertas</t>
        </r>
      </text>
    </comment>
    <comment ref="Q88" authorId="0" shapeId="0">
      <text>
        <r>
          <rPr>
            <sz val="10"/>
            <color indexed="81"/>
            <rFont val="Tahoma"/>
            <family val="2"/>
          </rPr>
          <t>Superficie total de puertas</t>
        </r>
      </text>
    </comment>
    <comment ref="N90" authorId="0" shapeId="0">
      <text>
        <r>
          <rPr>
            <sz val="10"/>
            <color indexed="81"/>
            <rFont val="Tahoma"/>
            <family val="2"/>
          </rPr>
          <t>Superficie total de losa de paño exterior a paño exterior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0" authorId="2" shapeId="0">
      <text>
        <r>
          <rPr>
            <b/>
            <sz val="9"/>
            <color indexed="81"/>
            <rFont val="Tahoma"/>
            <family val="2"/>
          </rPr>
          <t>LCA:</t>
        </r>
        <r>
          <rPr>
            <sz val="9"/>
            <color indexed="81"/>
            <rFont val="Tahoma"/>
            <family val="2"/>
          </rPr>
          <t xml:space="preserve">
¿en dónde se ingresa la información de los domos?</t>
        </r>
      </text>
    </comment>
  </commentList>
</comments>
</file>

<file path=xl/comments2.xml><?xml version="1.0" encoding="utf-8"?>
<comments xmlns="http://schemas.openxmlformats.org/spreadsheetml/2006/main">
  <authors>
    <author>ANava</author>
  </authors>
  <commentList>
    <comment ref="D44" authorId="0" shapeId="0">
      <text>
        <r>
          <rPr>
            <b/>
            <sz val="9"/>
            <color indexed="81"/>
            <rFont val="Tahoma"/>
            <family val="2"/>
          </rPr>
          <t>Este requisito lo marca la Tabla 1</t>
        </r>
      </text>
    </comment>
    <comment ref="H44" authorId="0" shapeId="0">
      <text>
        <r>
          <rPr>
            <b/>
            <sz val="9"/>
            <color indexed="81"/>
            <rFont val="Tahoma"/>
            <family val="2"/>
          </rPr>
          <t>Este requisito lo marca la Tabla 1</t>
        </r>
      </text>
    </comment>
  </commentList>
</comments>
</file>

<file path=xl/comments3.xml><?xml version="1.0" encoding="utf-8"?>
<comments xmlns="http://schemas.openxmlformats.org/spreadsheetml/2006/main">
  <authors>
    <author>ANava</author>
  </authors>
  <commentList>
    <comment ref="H15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17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21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</commentList>
</comments>
</file>

<file path=xl/comments4.xml><?xml version="1.0" encoding="utf-8"?>
<comments xmlns="http://schemas.openxmlformats.org/spreadsheetml/2006/main">
  <authors>
    <author>ANava</author>
  </authors>
  <commentList>
    <comment ref="H15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17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21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</commentList>
</comments>
</file>

<file path=xl/comments5.xml><?xml version="1.0" encoding="utf-8"?>
<comments xmlns="http://schemas.openxmlformats.org/spreadsheetml/2006/main">
  <authors>
    <author>ANava</author>
  </authors>
  <commentList>
    <comment ref="H15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17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21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</commentList>
</comments>
</file>

<file path=xl/comments6.xml><?xml version="1.0" encoding="utf-8"?>
<comments xmlns="http://schemas.openxmlformats.org/spreadsheetml/2006/main">
  <authors>
    <author>ANava</author>
  </authors>
  <commentList>
    <comment ref="H15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17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21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H25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</commentList>
</comments>
</file>

<file path=xl/comments7.xml><?xml version="1.0" encoding="utf-8"?>
<comments xmlns="http://schemas.openxmlformats.org/spreadsheetml/2006/main">
  <authors>
    <author>ANava</author>
  </authors>
  <commentList>
    <comment ref="G29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G31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G33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</commentList>
</comments>
</file>

<file path=xl/comments8.xml><?xml version="1.0" encoding="utf-8"?>
<comments xmlns="http://schemas.openxmlformats.org/spreadsheetml/2006/main">
  <authors>
    <author>ANava</author>
  </authors>
  <commentList>
    <comment ref="I11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</rPr>
          <t>Para materiales tradiconales el valor se toma de las normas méxicanas, para los aislantes térmicos de su Certificado en la NOM-018-ENER</t>
        </r>
      </text>
    </comment>
  </commentList>
</comments>
</file>

<file path=xl/comments9.xml><?xml version="1.0" encoding="utf-8"?>
<comments xmlns="http://schemas.openxmlformats.org/spreadsheetml/2006/main">
  <authors>
    <author>ANava</author>
  </authors>
  <commentList>
    <comment ref="G19" authorId="0" shapeId="0">
      <text>
        <r>
          <rPr>
            <b/>
            <sz val="9"/>
            <color indexed="81"/>
            <rFont val="Tahoma"/>
            <family val="2"/>
          </rPr>
          <t>Se deberá adecuar este link de acuerdo al tipo de cálculo efectuado, si es homogéneo o no homogéneo.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Se deberá adecuar este link de acuerdo al tipo de cálculo efectuado, si es homogéneo o no homogéneo.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</rPr>
          <t>Se deberá adecuar este link de acuerdo al tipo de cálculo efectuado, si es homogéneo o no homogéneo.</t>
        </r>
      </text>
    </comment>
    <comment ref="G25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29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31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33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41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43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45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47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49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  <comment ref="G51" authorId="0" shapeId="0">
      <text>
        <r>
          <rPr>
            <b/>
            <sz val="9"/>
            <color indexed="81"/>
            <rFont val="Tahoma"/>
            <family val="2"/>
          </rPr>
          <t xml:space="preserve">Se deberá adecuar este link de acuerdo al tipo de cálculo efectuado, si es homogéneo o no homogéneo.
</t>
        </r>
      </text>
    </comment>
  </commentList>
</comments>
</file>

<file path=xl/sharedStrings.xml><?xml version="1.0" encoding="utf-8"?>
<sst xmlns="http://schemas.openxmlformats.org/spreadsheetml/2006/main" count="821" uniqueCount="498">
  <si>
    <t>Chetumal</t>
  </si>
  <si>
    <t>Cancún</t>
  </si>
  <si>
    <t>Playa Carmen</t>
  </si>
  <si>
    <t>SAN LUIS POTOSI</t>
  </si>
  <si>
    <t>Río Verde</t>
  </si>
  <si>
    <t>San Luis Potosí</t>
  </si>
  <si>
    <t>Cd. Valles</t>
  </si>
  <si>
    <t>Matehuala</t>
  </si>
  <si>
    <t>SINALOA</t>
  </si>
  <si>
    <t>Culiacán</t>
  </si>
  <si>
    <t>Mazatlán</t>
  </si>
  <si>
    <t>Guasave</t>
  </si>
  <si>
    <t>Mochis, Los</t>
  </si>
  <si>
    <t>SONORA</t>
  </si>
  <si>
    <t>Guaymas</t>
  </si>
  <si>
    <t>Hermosillo</t>
  </si>
  <si>
    <t>Obregón</t>
  </si>
  <si>
    <t>Navojoa</t>
  </si>
  <si>
    <t>Nogales</t>
  </si>
  <si>
    <t>TABASCO</t>
  </si>
  <si>
    <t>Villahermosa</t>
  </si>
  <si>
    <t>Comalcalco</t>
  </si>
  <si>
    <t>TAMAULIPAS</t>
  </si>
  <si>
    <t>Cd. Victoria</t>
  </si>
  <si>
    <t>Tampico</t>
  </si>
  <si>
    <t>Matamoros</t>
  </si>
  <si>
    <t>Reynosa</t>
  </si>
  <si>
    <t>Nuevo Laredo</t>
  </si>
  <si>
    <t>TLAXCALA</t>
  </si>
  <si>
    <t>Tlaxcala</t>
  </si>
  <si>
    <t>VERACRUZ</t>
  </si>
  <si>
    <t>Coatzacoalcos</t>
  </si>
  <si>
    <t>Córdoba</t>
  </si>
  <si>
    <t>Jalapa</t>
  </si>
  <si>
    <t>Orizaba</t>
  </si>
  <si>
    <t>Tuxpan</t>
  </si>
  <si>
    <t>Poza Rica</t>
  </si>
  <si>
    <t>Veracruz</t>
  </si>
  <si>
    <t>YUCATAN</t>
  </si>
  <si>
    <t>Mérida</t>
  </si>
  <si>
    <t>Progreso</t>
  </si>
  <si>
    <t>Valladolid</t>
  </si>
  <si>
    <t>ZACATECAS</t>
  </si>
  <si>
    <t>Fresnillo</t>
  </si>
  <si>
    <t>Zacatecas</t>
  </si>
  <si>
    <t>( a ): Utilizar los mismos valores para los municipios conurbados del Estado de México que forman la Zona Metropolitana</t>
  </si>
  <si>
    <t>( b ): Utilizar los mismos valores para las ciudades de Celaya, Irapuato, Salamanca y Silao</t>
  </si>
  <si>
    <t>( c ): Utilizar los mismos valores para los municipios de: Tlaquepaque, Tonalá y Zapopan</t>
  </si>
  <si>
    <t>( d ): Utilizar los mismos valores para los municipios de: Apodaca, Garza García, Guadalupe, San Nicolás de los Garza y Santa Catarina</t>
  </si>
  <si>
    <t>(Se deberán completar todas las celdas de color verde de este formato de cálculo)</t>
  </si>
  <si>
    <t>LISTA DE CIUDADES</t>
    <phoneticPr fontId="20" type="noConversion"/>
  </si>
  <si>
    <t>Determinada como se establece en la NOM -020-ENER-2011</t>
  </si>
  <si>
    <t>Ventana Sur</t>
  </si>
  <si>
    <t>Ventana Oeste</t>
  </si>
  <si>
    <t>ESTADO</t>
  </si>
  <si>
    <t>CIUDAD</t>
  </si>
  <si>
    <t>CONDUCCIÓN</t>
  </si>
  <si>
    <t>RADIACIÓN</t>
  </si>
  <si>
    <t>Barrera para vapor</t>
  </si>
  <si>
    <t>OPACA</t>
  </si>
  <si>
    <t>TRANSPARENTES</t>
  </si>
  <si>
    <t>TRANSPARENTE</t>
  </si>
  <si>
    <t>Temperatura equivalente promedio te (°C)</t>
  </si>
  <si>
    <t>Hasta tres niveles  Conjunto horizontal con muros compartidos</t>
  </si>
  <si>
    <t>Más de tres niveles</t>
  </si>
  <si>
    <t>T interior</t>
  </si>
  <si>
    <t>Superficie interior</t>
  </si>
  <si>
    <t>Muro masivo</t>
  </si>
  <si>
    <t>Muro ligero</t>
  </si>
  <si>
    <t>Ventanas</t>
  </si>
  <si>
    <t>Techo y muro</t>
  </si>
  <si>
    <t>Muro</t>
  </si>
  <si>
    <t>N</t>
  </si>
  <si>
    <t>E</t>
  </si>
  <si>
    <t>S</t>
  </si>
  <si>
    <t>O</t>
  </si>
  <si>
    <t>AGUASCALIENTES</t>
  </si>
  <si>
    <t>Aguascalientes</t>
  </si>
  <si>
    <t>BAJA CALIFORNIA SUR</t>
  </si>
  <si>
    <t>La Paz</t>
  </si>
  <si>
    <t>Sí</t>
  </si>
  <si>
    <t>Cabo S. Lucas</t>
  </si>
  <si>
    <t>Ensenada</t>
  </si>
  <si>
    <t>Mexicali</t>
  </si>
  <si>
    <t>Tijuana</t>
  </si>
  <si>
    <t>CAMPECHE</t>
  </si>
  <si>
    <t>Campeche</t>
  </si>
  <si>
    <t>Cd. Carmen</t>
  </si>
  <si>
    <t>COAHUILA</t>
  </si>
  <si>
    <t>Monclova</t>
  </si>
  <si>
    <t>Piedras Negras</t>
  </si>
  <si>
    <t>Saltillo</t>
  </si>
  <si>
    <t>Torreón</t>
  </si>
  <si>
    <t>COLIMA</t>
  </si>
  <si>
    <t>Colima</t>
  </si>
  <si>
    <t>Manzanillo</t>
  </si>
  <si>
    <t>CHIAPAS</t>
  </si>
  <si>
    <t>Arriaga</t>
  </si>
  <si>
    <t>Comitán</t>
  </si>
  <si>
    <t>San Cristóbal</t>
  </si>
  <si>
    <t>Tapachula</t>
  </si>
  <si>
    <t>Tuxtla Gutiérrez</t>
  </si>
  <si>
    <t>CHIHUAHUA</t>
  </si>
  <si>
    <t>Casas Grandes</t>
  </si>
  <si>
    <t>Chihuahua</t>
  </si>
  <si>
    <t>C. Juárez</t>
  </si>
  <si>
    <t>H. del Parral</t>
  </si>
  <si>
    <t>D.F.</t>
  </si>
  <si>
    <t>México (a)</t>
  </si>
  <si>
    <t>DURANGO</t>
  </si>
  <si>
    <t>Durango</t>
  </si>
  <si>
    <t>Lerdo</t>
  </si>
  <si>
    <t>GUANAJUATO</t>
  </si>
  <si>
    <t>Guanajuato</t>
  </si>
  <si>
    <t>León (b)</t>
  </si>
  <si>
    <t>GUERRERO</t>
  </si>
  <si>
    <t>Acapulco</t>
  </si>
  <si>
    <t>Chilpancingo</t>
  </si>
  <si>
    <t>Zihuatanejo</t>
  </si>
  <si>
    <t>HIDALGO</t>
  </si>
  <si>
    <t>Pachuca</t>
  </si>
  <si>
    <t>Tulancingo</t>
  </si>
  <si>
    <t>JALISCO</t>
  </si>
  <si>
    <t>Guadalajara ( c)</t>
  </si>
  <si>
    <t>Huejucar</t>
  </si>
  <si>
    <t>Lagos de Mor.</t>
  </si>
  <si>
    <t>Ocotlán</t>
  </si>
  <si>
    <t>Puerto Vallarta</t>
  </si>
  <si>
    <t>MÉXICO</t>
  </si>
  <si>
    <t>Chapingo, Texc.</t>
  </si>
  <si>
    <t>Toluca</t>
  </si>
  <si>
    <t>MCHOACAN</t>
  </si>
  <si>
    <t>Morelia</t>
  </si>
  <si>
    <t>Lázaro Carden.</t>
  </si>
  <si>
    <t>Uruapan</t>
  </si>
  <si>
    <t>MORELOS</t>
  </si>
  <si>
    <t>Cuernavaca</t>
  </si>
  <si>
    <t>Cuautla</t>
  </si>
  <si>
    <t>NAYARIT</t>
  </si>
  <si>
    <t>Tepic</t>
  </si>
  <si>
    <t>NUEVO LEON</t>
  </si>
  <si>
    <t>OAXACA</t>
  </si>
  <si>
    <t>Oaxaca</t>
  </si>
  <si>
    <t>Salina Cruz</t>
  </si>
  <si>
    <t>PUEBLA</t>
  </si>
  <si>
    <t>Puebla</t>
  </si>
  <si>
    <t>Atlixco</t>
  </si>
  <si>
    <t>Tehuacán</t>
  </si>
  <si>
    <t>QUERÉTARO</t>
  </si>
  <si>
    <t>Querétaro</t>
  </si>
  <si>
    <t>San Juan del Río</t>
  </si>
  <si>
    <t>QUINTANA ROO</t>
  </si>
  <si>
    <t>Cozumel</t>
  </si>
  <si>
    <t>con triplay y mortero en la superficie exterior, tablero de yeso en la superficie interior y entre ambos una estructura</t>
  </si>
  <si>
    <t xml:space="preserve">de madera con polines verticales y aislantes térmicos. Solo se deben poner los que forman la superficie exterior e </t>
  </si>
  <si>
    <t>****</t>
  </si>
  <si>
    <t>*****</t>
  </si>
  <si>
    <t>(a)</t>
  </si>
  <si>
    <t>Veáse apéndice B inciso B.2 de la norma</t>
  </si>
  <si>
    <t>(b)</t>
  </si>
  <si>
    <t>El número de fracciones depende del numero de materiales que se quieren colocar en la superficie exterior e interior</t>
  </si>
  <si>
    <t>Aislamiento Térmico parcial (Mparcial)</t>
  </si>
  <si>
    <t>Fracción</t>
  </si>
  <si>
    <t>Grueso  (m)</t>
  </si>
  <si>
    <t>g/</t>
  </si>
  <si>
    <t>(F)</t>
  </si>
  <si>
    <t>g</t>
  </si>
  <si>
    <t>F1</t>
  </si>
  <si>
    <t>F2</t>
  </si>
  <si>
    <t>M=</t>
  </si>
  <si>
    <r>
      <t>[ Formula  Mparcial =</t>
    </r>
    <r>
      <rPr>
        <b/>
        <sz val="10"/>
        <color indexed="8"/>
        <rFont val="Symbol"/>
        <family val="1"/>
        <charset val="2"/>
      </rPr>
      <t xml:space="preserve"> S M ]</t>
    </r>
  </si>
  <si>
    <t xml:space="preserve">Coeficiente global de transferencia de calor de la porción (k) </t>
  </si>
  <si>
    <r>
      <t>[ Formula  K =</t>
    </r>
    <r>
      <rPr>
        <b/>
        <sz val="10"/>
        <color indexed="8"/>
        <rFont val="Symbol"/>
        <family val="1"/>
        <charset val="2"/>
      </rPr>
      <t xml:space="preserve"> 1/M ]</t>
    </r>
  </si>
  <si>
    <t>(te)</t>
  </si>
  <si>
    <t>Interior</t>
  </si>
  <si>
    <t>(t)</t>
  </si>
  <si>
    <t>[te]</t>
  </si>
  <si>
    <t>[t]</t>
  </si>
  <si>
    <t>Area del edificio</t>
  </si>
  <si>
    <t>Estos valores se obtienen en el Apéndice D de la NOM-020-ENER-2011</t>
  </si>
  <si>
    <t>Para los materiales se utilizan valores del apéndice D de la NOM-020-ENER, o los proporcionados por los fabricantes</t>
  </si>
  <si>
    <t>Para la convección exterior e interior se utilizan los valores de L1, calculados de acuerdo al apéndice "B"</t>
  </si>
  <si>
    <t>Veáse apéndice B inciso B.2 de la Norma</t>
  </si>
  <si>
    <t>El número de fracciones depende del número de materiales que se quieren colocar en la superficie exterior e interior</t>
  </si>
  <si>
    <t xml:space="preserve">interior, que es la porción homogénea. Véase apéndice B, inciso B.2 de la Norma </t>
  </si>
  <si>
    <t xml:space="preserve">Para optener el aislamiento térmico total, sumar la M de </t>
  </si>
  <si>
    <t>todos los materiales más la convección exterior e interior</t>
  </si>
  <si>
    <t>Para optener el aislamiento térmico total, sumar la M de todos</t>
  </si>
  <si>
    <t xml:space="preserve"> los materiales más la convección exterior e interior</t>
  </si>
  <si>
    <t>Aislamiento térmico</t>
  </si>
  <si>
    <t>térmica</t>
  </si>
  <si>
    <t>Número(**)</t>
  </si>
  <si>
    <t>Coeficiente Global de transferencia de calor de la porción (k)</t>
  </si>
  <si>
    <t>Ahorro de Energía de este Edificio</t>
  </si>
  <si>
    <t>Ahorro de Energía</t>
  </si>
  <si>
    <t>Ganancia de Calor del Edificio de Referencia (Watts)</t>
  </si>
  <si>
    <t>Ganancia de Calor del Edificio Proyectado (Watts)</t>
  </si>
  <si>
    <t xml:space="preserve">Ubicación de la Edificación </t>
  </si>
  <si>
    <t>Dirección</t>
  </si>
  <si>
    <t>Ciudad</t>
  </si>
  <si>
    <t>Delegación:</t>
  </si>
  <si>
    <t>Entidad Federativa</t>
  </si>
  <si>
    <t xml:space="preserve">Codigo Postal </t>
  </si>
  <si>
    <t>EFICIENCIA ENERGETICA</t>
  </si>
  <si>
    <t xml:space="preserve">Ganancia de Calor </t>
  </si>
  <si>
    <t>Menor Ahorro</t>
  </si>
  <si>
    <t>Mayor Ahorro</t>
  </si>
  <si>
    <t xml:space="preserve">Fecha </t>
  </si>
  <si>
    <t>Nombre y Clave de la Unidad de Verificación</t>
  </si>
  <si>
    <t>Importante</t>
  </si>
  <si>
    <t>Cuando la ganancia de calor del edifico proyectado sea igual a la del edifico de referencia el ahorro sera del 0% y por lo tanto se cumple con la norma. La etiqueta no debe retirarse del edificio</t>
  </si>
  <si>
    <t xml:space="preserve">Ventana sur </t>
  </si>
  <si>
    <t>Losa de concreto armado</t>
  </si>
  <si>
    <t>Ventana Este</t>
  </si>
  <si>
    <t>[K*A*(te-t)]</t>
  </si>
  <si>
    <t>***</t>
  </si>
  <si>
    <t xml:space="preserve">*** Indicar el tipo de sombreado: 1 volado simple, 2 volado extendido, 3 ventana remetida y 4 partesol </t>
  </si>
  <si>
    <t xml:space="preserve">    * Los valores se optienen de la Tabla 1 para los incisos 2.2 a 2.5 y de la Tabla 2,3,4 y 5 para el inciso 2.6</t>
  </si>
  <si>
    <t xml:space="preserve">  ** Si las ventanas tienen algun tipo de sombreado se deberá usar una columna para cada tipo </t>
  </si>
  <si>
    <t>3. Cálculo del Coeficiente Global de Transferencia de Calor de las Porciones de la Envolvente (*)</t>
  </si>
  <si>
    <t xml:space="preserve">(Háganse tantas hojas como porciones diferentes de la envolvente se tengan) </t>
  </si>
  <si>
    <t xml:space="preserve">3.1. </t>
  </si>
  <si>
    <r>
      <t xml:space="preserve">Descripción de la Porción No Homogénea </t>
    </r>
    <r>
      <rPr>
        <vertAlign val="superscript"/>
        <sz val="10"/>
        <color indexed="8"/>
        <rFont val="Calibri"/>
        <family val="2"/>
      </rPr>
      <t>(a)</t>
    </r>
  </si>
  <si>
    <t xml:space="preserve">Número (**) </t>
  </si>
  <si>
    <r>
      <t>Área de la componente en m</t>
    </r>
    <r>
      <rPr>
        <vertAlign val="superscript"/>
        <sz val="10"/>
        <color indexed="8"/>
        <rFont val="Calibri"/>
        <family val="2"/>
      </rPr>
      <t>2</t>
    </r>
    <r>
      <rPr>
        <sz val="10"/>
        <color indexed="8"/>
        <rFont val="Calibri"/>
        <family val="2"/>
      </rPr>
      <t xml:space="preserve"> (A)</t>
    </r>
  </si>
  <si>
    <t>=</t>
  </si>
  <si>
    <t>x</t>
  </si>
  <si>
    <t>Área que ocupa la componente no homogénea 1</t>
  </si>
  <si>
    <r>
      <t xml:space="preserve">Fracción de la combinación (F1) </t>
    </r>
    <r>
      <rPr>
        <vertAlign val="superscript"/>
        <sz val="10"/>
        <color indexed="8"/>
        <rFont val="Calibri"/>
        <family val="2"/>
      </rPr>
      <t>(b)</t>
    </r>
  </si>
  <si>
    <t>Área que ocupa la componente no homogénea 2</t>
  </si>
  <si>
    <t>Fracción de la combinación (F2)</t>
  </si>
  <si>
    <t>3.2.</t>
  </si>
  <si>
    <t xml:space="preserve">Aislamiento térmico parcial </t>
  </si>
  <si>
    <t xml:space="preserve">M parcial </t>
  </si>
  <si>
    <t>*</t>
  </si>
  <si>
    <t>**</t>
  </si>
  <si>
    <t>Dar un número consecutivo (1,2…N) el cual será indicado en el inciso 4.3</t>
  </si>
  <si>
    <t>Anotar los materiales que forman la porción homogénea. Por ejemplo, en un muro estructurado formado por: madera</t>
  </si>
  <si>
    <t>Tranferencia</t>
  </si>
  <si>
    <t xml:space="preserve">de Calor </t>
  </si>
  <si>
    <t>(W/m2K)</t>
  </si>
  <si>
    <t>[K]</t>
  </si>
  <si>
    <t xml:space="preserve">Area del </t>
  </si>
  <si>
    <t xml:space="preserve">edificio </t>
  </si>
  <si>
    <t>proyectado</t>
  </si>
  <si>
    <t xml:space="preserve">de la porcion de </t>
  </si>
  <si>
    <t>la envolvente</t>
  </si>
  <si>
    <t>(m2)</t>
  </si>
  <si>
    <t>[A]</t>
  </si>
  <si>
    <t xml:space="preserve">Fracción de la </t>
  </si>
  <si>
    <t>componente</t>
  </si>
  <si>
    <t>[F]</t>
  </si>
  <si>
    <t>Temp.</t>
  </si>
  <si>
    <t>equivalente</t>
  </si>
  <si>
    <t xml:space="preserve">Ganancia por </t>
  </si>
  <si>
    <t xml:space="preserve">Conducción </t>
  </si>
  <si>
    <t>[K*A*F*(te-t)]</t>
  </si>
  <si>
    <t xml:space="preserve">* Nota: Si los valores son negativos significa una bonificación , </t>
  </si>
  <si>
    <t>por lo que deben sumarse algebraicamente</t>
  </si>
  <si>
    <t>SUBTOTAL</t>
  </si>
  <si>
    <t xml:space="preserve">4.2.2. </t>
  </si>
  <si>
    <t>Ganancias por radiación (partes transparentes)</t>
  </si>
  <si>
    <t>Ventana norte</t>
  </si>
  <si>
    <t>Ventana sur</t>
  </si>
  <si>
    <t>Coeficiente</t>
  </si>
  <si>
    <t>de</t>
  </si>
  <si>
    <t>Sombreado</t>
  </si>
  <si>
    <t>(CS)</t>
  </si>
  <si>
    <t>Ganancia</t>
  </si>
  <si>
    <t xml:space="preserve">de </t>
  </si>
  <si>
    <t xml:space="preserve">Calor </t>
  </si>
  <si>
    <t>(W/m2)</t>
  </si>
  <si>
    <t>[FG]</t>
  </si>
  <si>
    <t xml:space="preserve">Radiación </t>
  </si>
  <si>
    <t>[CS*A*F*FG]</t>
  </si>
  <si>
    <t>4. Cálculo Comparativo de la Ganancia de Calor (continuación)</t>
  </si>
  <si>
    <t>Edificio proyectado</t>
  </si>
  <si>
    <t>Subtotal 1</t>
  </si>
  <si>
    <t>Subtotal 2</t>
  </si>
  <si>
    <t>Subtotal 3</t>
  </si>
  <si>
    <t>(*)</t>
  </si>
  <si>
    <t xml:space="preserve">Coeficiente Global de </t>
  </si>
  <si>
    <t>Transferencia de Calor (k)</t>
  </si>
  <si>
    <t>Valor calculado</t>
  </si>
  <si>
    <t xml:space="preserve">N° de </t>
  </si>
  <si>
    <t xml:space="preserve">porción </t>
  </si>
  <si>
    <t>(**)</t>
  </si>
  <si>
    <t>(***)</t>
  </si>
  <si>
    <t>Area</t>
  </si>
  <si>
    <t>(°C)</t>
  </si>
  <si>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rs (*)</t>
    </r>
  </si>
  <si>
    <r>
      <t xml:space="preserve">f </t>
    </r>
    <r>
      <rPr>
        <sz val="10"/>
        <color indexed="8"/>
        <rFont val="Calibri"/>
        <family val="2"/>
      </rPr>
      <t>pc</t>
    </r>
    <r>
      <rPr>
        <sz val="10"/>
        <color indexed="8"/>
        <rFont val="Symbol"/>
        <family val="1"/>
        <charset val="2"/>
      </rPr>
      <t>(****)</t>
    </r>
  </si>
  <si>
    <r>
      <t xml:space="preserve">Total ( Sumar todas las </t>
    </r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pc)</t>
    </r>
  </si>
  <si>
    <t>Material</t>
  </si>
  <si>
    <t>Numero</t>
  </si>
  <si>
    <t>Valor</t>
  </si>
  <si>
    <t xml:space="preserve">Factor de </t>
  </si>
  <si>
    <t>Sombreado ext.</t>
  </si>
  <si>
    <t>[SE]</t>
  </si>
  <si>
    <t>(****)</t>
  </si>
  <si>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pr</t>
    </r>
  </si>
  <si>
    <r>
      <t xml:space="preserve">Total ( Sumar todas las </t>
    </r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pr)</t>
    </r>
  </si>
  <si>
    <t>5. Resumen del Cálculo</t>
  </si>
  <si>
    <t xml:space="preserve">5.1. </t>
  </si>
  <si>
    <t>Presupuesto Enérgetico</t>
  </si>
  <si>
    <t>Referencia</t>
  </si>
  <si>
    <t>Proyectado</t>
  </si>
  <si>
    <t xml:space="preserve">5.2. </t>
  </si>
  <si>
    <t>Cumplimiento</t>
  </si>
  <si>
    <t>(W)</t>
  </si>
  <si>
    <t>Ganancia Total</t>
  </si>
  <si>
    <r>
      <t>(</t>
    </r>
    <r>
      <rPr>
        <sz val="10"/>
        <color indexed="8"/>
        <rFont val="Symbol"/>
        <family val="1"/>
        <charset val="2"/>
      </rPr>
      <t xml:space="preserve">f </t>
    </r>
    <r>
      <rPr>
        <sz val="10"/>
        <color indexed="8"/>
        <rFont val="Calibri"/>
        <family val="2"/>
      </rPr>
      <t>rc)</t>
    </r>
  </si>
  <si>
    <r>
      <t>(</t>
    </r>
    <r>
      <rPr>
        <sz val="10"/>
        <color indexed="8"/>
        <rFont val="Symbol"/>
        <family val="1"/>
        <charset val="2"/>
      </rPr>
      <t xml:space="preserve">f </t>
    </r>
    <r>
      <rPr>
        <sz val="10"/>
        <color indexed="8"/>
        <rFont val="Calibri"/>
        <family val="2"/>
      </rPr>
      <t>rs)</t>
    </r>
  </si>
  <si>
    <r>
      <t>(</t>
    </r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r)</t>
    </r>
  </si>
  <si>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r =</t>
    </r>
    <r>
      <rPr>
        <sz val="10"/>
        <color indexed="8"/>
        <rFont val="Symbol"/>
        <family val="1"/>
        <charset val="2"/>
      </rPr>
      <t xml:space="preserve"> f </t>
    </r>
    <r>
      <rPr>
        <sz val="10"/>
        <color indexed="8"/>
        <rFont val="Calibri"/>
        <family val="2"/>
      </rPr>
      <t>rc +</t>
    </r>
    <r>
      <rPr>
        <sz val="10"/>
        <color indexed="8"/>
        <rFont val="Symbol"/>
        <family val="1"/>
        <charset val="2"/>
      </rPr>
      <t xml:space="preserve"> f</t>
    </r>
    <r>
      <rPr>
        <sz val="10"/>
        <color indexed="8"/>
        <rFont val="Calibri"/>
        <family val="2"/>
      </rPr>
      <t xml:space="preserve"> rs</t>
    </r>
  </si>
  <si>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p = </t>
    </r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pc +</t>
    </r>
    <r>
      <rPr>
        <sz val="10"/>
        <color indexed="8"/>
        <rFont val="Symbol"/>
        <family val="1"/>
        <charset val="2"/>
      </rPr>
      <t xml:space="preserve"> f</t>
    </r>
    <r>
      <rPr>
        <sz val="10"/>
        <color indexed="8"/>
        <rFont val="Calibri"/>
        <family val="2"/>
      </rPr>
      <t xml:space="preserve"> ps</t>
    </r>
  </si>
  <si>
    <t>Ganancia  por Radiación (W)</t>
  </si>
  <si>
    <t>Ganancia  por Conducción (W)</t>
  </si>
  <si>
    <r>
      <t>(</t>
    </r>
    <r>
      <rPr>
        <sz val="10"/>
        <color indexed="8"/>
        <rFont val="Symbol"/>
        <family val="1"/>
        <charset val="2"/>
      </rPr>
      <t xml:space="preserve">f </t>
    </r>
    <r>
      <rPr>
        <sz val="10"/>
        <color indexed="8"/>
        <rFont val="Calibri"/>
        <family val="2"/>
      </rPr>
      <t>pc)</t>
    </r>
  </si>
  <si>
    <r>
      <t>(</t>
    </r>
    <r>
      <rPr>
        <sz val="10"/>
        <color indexed="8"/>
        <rFont val="Symbol"/>
        <family val="1"/>
        <charset val="2"/>
      </rPr>
      <t xml:space="preserve">f </t>
    </r>
    <r>
      <rPr>
        <sz val="10"/>
        <color indexed="8"/>
        <rFont val="Calibri"/>
        <family val="2"/>
      </rPr>
      <t>ps)</t>
    </r>
  </si>
  <si>
    <r>
      <t>(</t>
    </r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p)</t>
    </r>
  </si>
  <si>
    <r>
      <rPr>
        <b/>
        <sz val="10"/>
        <color indexed="8"/>
        <rFont val="Calibri"/>
        <family val="2"/>
      </rPr>
      <t>Si</t>
    </r>
    <r>
      <rPr>
        <sz val="10"/>
        <color indexed="8"/>
        <rFont val="Calibri"/>
        <family val="2"/>
      </rPr>
      <t xml:space="preserve"> (</t>
    </r>
    <r>
      <rPr>
        <sz val="10"/>
        <color indexed="8"/>
        <rFont val="Symbol"/>
        <family val="1"/>
        <charset val="2"/>
      </rPr>
      <t xml:space="preserve"> f </t>
    </r>
    <r>
      <rPr>
        <sz val="10"/>
        <color indexed="8"/>
        <rFont val="Calibri"/>
        <family val="2"/>
      </rPr>
      <t xml:space="preserve">r &gt; </t>
    </r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Calibri"/>
        <family val="2"/>
      </rPr>
      <t xml:space="preserve"> p)</t>
    </r>
  </si>
  <si>
    <r>
      <rPr>
        <b/>
        <sz val="10"/>
        <color indexed="8"/>
        <rFont val="Calibri"/>
        <family val="2"/>
      </rPr>
      <t xml:space="preserve">No </t>
    </r>
    <r>
      <rPr>
        <sz val="10"/>
        <color indexed="8"/>
        <rFont val="Calibri"/>
        <family val="2"/>
      </rPr>
      <t xml:space="preserve">( </t>
    </r>
    <r>
      <rPr>
        <sz val="10"/>
        <color indexed="8"/>
        <rFont val="Symbol"/>
        <family val="1"/>
        <charset val="2"/>
      </rPr>
      <t xml:space="preserve">f </t>
    </r>
    <r>
      <rPr>
        <sz val="10"/>
        <color indexed="8"/>
        <rFont val="Calibri"/>
        <family val="2"/>
      </rPr>
      <t>r &lt;</t>
    </r>
    <r>
      <rPr>
        <sz val="10"/>
        <color indexed="8"/>
        <rFont val="Symbol"/>
        <family val="1"/>
        <charset val="2"/>
      </rPr>
      <t xml:space="preserve"> f</t>
    </r>
    <r>
      <rPr>
        <sz val="10"/>
        <color indexed="8"/>
        <rFont val="Calibri"/>
        <family val="2"/>
      </rPr>
      <t xml:space="preserve"> p)</t>
    </r>
  </si>
  <si>
    <t>X</t>
  </si>
  <si>
    <t>Ventana</t>
  </si>
  <si>
    <t>Muro norte</t>
  </si>
  <si>
    <t>1A.1</t>
  </si>
  <si>
    <t>Dimensiones Generales</t>
  </si>
  <si>
    <t>[CS*A*FG*SE]</t>
  </si>
  <si>
    <t>Dimensiones de ventanas</t>
  </si>
  <si>
    <t>1A.2</t>
  </si>
  <si>
    <t>FORMATO PARA INFORMAR DEL CALCULO DEL</t>
  </si>
  <si>
    <t>PRESUPUESTO ENERGÉTICO</t>
  </si>
  <si>
    <t>1. Datos Generales</t>
  </si>
  <si>
    <t xml:space="preserve">1.1. </t>
  </si>
  <si>
    <t>Propietario</t>
  </si>
  <si>
    <t>Nombre</t>
  </si>
  <si>
    <t xml:space="preserve">Dirección </t>
  </si>
  <si>
    <t>Colonia</t>
  </si>
  <si>
    <t xml:space="preserve">Ciudad </t>
  </si>
  <si>
    <t>Estado</t>
  </si>
  <si>
    <t>Codigo Postal</t>
  </si>
  <si>
    <t>Teléfono</t>
  </si>
  <si>
    <t xml:space="preserve">1.2. </t>
  </si>
  <si>
    <t>Ubicación de la Obra</t>
  </si>
  <si>
    <t>Unidad de Verificación</t>
  </si>
  <si>
    <t>E-mail</t>
  </si>
  <si>
    <t>N° de Registro</t>
  </si>
  <si>
    <t>Fax</t>
  </si>
  <si>
    <t>2. Valores para el Cálculo de la ganancia de Calor a través de la Envolvente (*)</t>
  </si>
  <si>
    <t>2.1.</t>
  </si>
  <si>
    <t>Latitud</t>
  </si>
  <si>
    <t>2.2.</t>
  </si>
  <si>
    <t>Temperatura equivalente promedio "te" (°C)</t>
  </si>
  <si>
    <t xml:space="preserve">a). Techo </t>
  </si>
  <si>
    <t>b). Superficie inferior</t>
  </si>
  <si>
    <t>c). Muros</t>
  </si>
  <si>
    <t>Norte</t>
  </si>
  <si>
    <t xml:space="preserve">Este </t>
  </si>
  <si>
    <t xml:space="preserve">Sur </t>
  </si>
  <si>
    <t>Oeste</t>
  </si>
  <si>
    <t>Masivo</t>
  </si>
  <si>
    <t xml:space="preserve">Ligero </t>
  </si>
  <si>
    <t>d). Partes transparentes</t>
  </si>
  <si>
    <t xml:space="preserve">Tragaluz y domo </t>
  </si>
  <si>
    <t>2.3.</t>
  </si>
  <si>
    <t>Coeficiente de transferencia de calor "K" del edificio de referecia (W/m2K)</t>
  </si>
  <si>
    <t xml:space="preserve">Techo </t>
  </si>
  <si>
    <t xml:space="preserve">Muro </t>
  </si>
  <si>
    <t xml:space="preserve">Ventana </t>
  </si>
  <si>
    <t>2.4.</t>
  </si>
  <si>
    <t>Factor de ganancia de calor solar "FG" (W/m2K)</t>
  </si>
  <si>
    <t>2.5.</t>
  </si>
  <si>
    <t xml:space="preserve">Barrera para vapor </t>
  </si>
  <si>
    <t>SI</t>
  </si>
  <si>
    <t>NO</t>
  </si>
  <si>
    <t>2.6.</t>
  </si>
  <si>
    <t>Factor de corrección de sombreado exterior (SE)</t>
  </si>
  <si>
    <t>Número (**)</t>
  </si>
  <si>
    <t>L/H o P/E (***)</t>
  </si>
  <si>
    <t>W/H o W/E (***)</t>
  </si>
  <si>
    <t>Este/Oeste</t>
  </si>
  <si>
    <t>Sur</t>
  </si>
  <si>
    <t>3.1.</t>
  </si>
  <si>
    <t xml:space="preserve">Descripcion de la porción </t>
  </si>
  <si>
    <t xml:space="preserve">Componente de la envolvente </t>
  </si>
  <si>
    <t>Pared</t>
  </si>
  <si>
    <t xml:space="preserve">Material </t>
  </si>
  <si>
    <t>Espesor</t>
  </si>
  <si>
    <t xml:space="preserve">Conductividad </t>
  </si>
  <si>
    <t>M</t>
  </si>
  <si>
    <t xml:space="preserve">(m) </t>
  </si>
  <si>
    <t>(w/mK)</t>
  </si>
  <si>
    <t>(m2K/W)</t>
  </si>
  <si>
    <t>Convección exterior (*****)</t>
  </si>
  <si>
    <t>Convección interior</t>
  </si>
  <si>
    <t>S M]</t>
  </si>
  <si>
    <t>[ Formula           M=</t>
  </si>
  <si>
    <t>[ Formula          K=</t>
  </si>
  <si>
    <t>1/M]</t>
  </si>
  <si>
    <t>K</t>
  </si>
  <si>
    <t>m2K/W</t>
  </si>
  <si>
    <t>W/m2K</t>
  </si>
  <si>
    <t>3. Cálculo del Coeficiente Global de Transferencia de Calor de las porciones de la Envolvente(*)</t>
  </si>
  <si>
    <t xml:space="preserve">4. Cálculo Comparativo de la Ganancia de Calor </t>
  </si>
  <si>
    <t>Edificio de referencia</t>
  </si>
  <si>
    <t xml:space="preserve">4.2.1. </t>
  </si>
  <si>
    <t>Ganancias por conducción (partes opacas y transparentes)</t>
  </si>
  <si>
    <t>Techo</t>
  </si>
  <si>
    <t>Tragaluz y domo</t>
  </si>
  <si>
    <t>Muro Norte</t>
  </si>
  <si>
    <t>Ventana Norte</t>
  </si>
  <si>
    <t>Muro este</t>
  </si>
  <si>
    <t>Ventana este</t>
  </si>
  <si>
    <t>Muro sur</t>
  </si>
  <si>
    <t xml:space="preserve">Ventana Sur </t>
  </si>
  <si>
    <t>Muro oeste</t>
  </si>
  <si>
    <t>Ventana oeste</t>
  </si>
  <si>
    <t>Tipo y orientacion</t>
  </si>
  <si>
    <t>Niveles</t>
  </si>
  <si>
    <t xml:space="preserve">4.1.1. </t>
  </si>
  <si>
    <t xml:space="preserve">4.1.2. </t>
  </si>
  <si>
    <t>1.3.</t>
  </si>
  <si>
    <t>Puerta Norte</t>
  </si>
  <si>
    <t>Puerta este</t>
  </si>
  <si>
    <t xml:space="preserve">Puerta sur </t>
  </si>
  <si>
    <t>Puerta oeste</t>
  </si>
  <si>
    <t>BAJA CALIFORNIA</t>
  </si>
  <si>
    <r>
      <t>K de referencia (W/m</t>
    </r>
    <r>
      <rPr>
        <b/>
        <vertAlign val="superscript"/>
        <sz val="7"/>
        <rFont val="Bookman Old Style"/>
        <family val="1"/>
      </rPr>
      <t>2</t>
    </r>
    <r>
      <rPr>
        <b/>
        <sz val="7"/>
        <rFont val="Bookman Old Style"/>
        <family val="1"/>
      </rPr>
      <t xml:space="preserve"> K)</t>
    </r>
  </si>
  <si>
    <r>
      <t>Factor de ganancia solar promedio                 FG (W/m</t>
    </r>
    <r>
      <rPr>
        <b/>
        <vertAlign val="superscript"/>
        <sz val="7"/>
        <rFont val="Bookman Old Style"/>
        <family val="1"/>
      </rPr>
      <t>2</t>
    </r>
    <r>
      <rPr>
        <b/>
        <sz val="7"/>
        <rFont val="Bookman Old Style"/>
        <family val="1"/>
      </rPr>
      <t>)</t>
    </r>
  </si>
  <si>
    <t>Estados</t>
  </si>
  <si>
    <t>BAJA_CALIFORNIA_SUR</t>
  </si>
  <si>
    <t>BAJA_CALIFORNIA</t>
  </si>
  <si>
    <t>NUEVO_LEON</t>
  </si>
  <si>
    <t>QUINTANA_ROO</t>
  </si>
  <si>
    <t>SAN_LUIS_POTOSI</t>
  </si>
  <si>
    <t>MICHOACAN</t>
  </si>
  <si>
    <t>Monterrey (d)</t>
  </si>
  <si>
    <t>1A. Descripción del Edificio a Evaluar</t>
  </si>
  <si>
    <t>Yeso al Interior</t>
  </si>
  <si>
    <t>Posición geográfica</t>
  </si>
  <si>
    <t>Altitud</t>
  </si>
  <si>
    <t>Longitud</t>
  </si>
  <si>
    <t>Unidades Adosadas</t>
  </si>
  <si>
    <t>Calle limpia</t>
  </si>
  <si>
    <t>Modelo</t>
  </si>
  <si>
    <t>Clima cálido</t>
  </si>
  <si>
    <t>Casa aislada clima cálido</t>
  </si>
  <si>
    <t>Mortero de cal al interior</t>
  </si>
  <si>
    <t>Techo 2</t>
  </si>
  <si>
    <t>Techo 1</t>
  </si>
  <si>
    <t>Muro sur 1</t>
  </si>
  <si>
    <t>Muro norte 1</t>
  </si>
  <si>
    <t>Muro norte 2</t>
  </si>
  <si>
    <t>Muro sur 2</t>
  </si>
  <si>
    <t>Muro este 1</t>
  </si>
  <si>
    <t>Muro este 2</t>
  </si>
  <si>
    <t>Muro oeste 2</t>
  </si>
  <si>
    <t>Muro oeste 1</t>
  </si>
  <si>
    <t>Domos</t>
  </si>
  <si>
    <t>Superficie Inferior</t>
  </si>
  <si>
    <t xml:space="preserve">VE1_Ventana Este </t>
  </si>
  <si>
    <t>MS1_Muro Sur 1</t>
  </si>
  <si>
    <t>MS2_Muro Sur 2</t>
  </si>
  <si>
    <t>Madera blanda</t>
  </si>
  <si>
    <t>Concreto armado</t>
  </si>
  <si>
    <t>Aislante térmico certificado (NOM-018)</t>
  </si>
  <si>
    <t>Material aislante certificado (NOM-018)</t>
  </si>
  <si>
    <t>Bloque de concreto celular (densidad 500 kg/m2)</t>
  </si>
  <si>
    <t>Doble vidrio LowE certificado (NOM-024)</t>
  </si>
  <si>
    <t>Mortero de cal al exterior</t>
  </si>
  <si>
    <t>Puerta exterior</t>
  </si>
  <si>
    <t>losa de vigueta y bovedilla</t>
  </si>
  <si>
    <t>6*</t>
  </si>
  <si>
    <t>* Desde certificado NOM-024-ENER-2012</t>
  </si>
  <si>
    <t xml:space="preserve">T1_Techo </t>
  </si>
  <si>
    <t xml:space="preserve">D1_Domos </t>
  </si>
  <si>
    <t>PN_Puerta Norte</t>
  </si>
  <si>
    <t xml:space="preserve">ME_Muro Este </t>
  </si>
  <si>
    <t xml:space="preserve">T2_Techo </t>
  </si>
  <si>
    <t xml:space="preserve">MN_Muro Norte </t>
  </si>
  <si>
    <t>SI_Superficie inferior</t>
  </si>
  <si>
    <t>VN_Ventana Norte</t>
  </si>
  <si>
    <t xml:space="preserve">PS_Puerta Sur </t>
  </si>
  <si>
    <t>Impermeabilizante</t>
  </si>
  <si>
    <t>Muro Este</t>
  </si>
  <si>
    <t>Muro Sur</t>
  </si>
  <si>
    <t>Muro Oeste</t>
  </si>
  <si>
    <t>VS_Ventana Sur</t>
  </si>
  <si>
    <t xml:space="preserve">MO_Muro Oeste </t>
  </si>
  <si>
    <t xml:space="preserve">VO_Ventana Oeste </t>
  </si>
  <si>
    <t xml:space="preserve">VS_Ventana Sur </t>
  </si>
  <si>
    <t xml:space="preserve">VE_Ventana Este </t>
  </si>
  <si>
    <t xml:space="preserve">VN_Ventana Norte </t>
  </si>
  <si>
    <t>Muro de concreto aparente</t>
  </si>
  <si>
    <t>Muro de concreto celular</t>
  </si>
  <si>
    <t>Losa plana de concreto aislada</t>
  </si>
  <si>
    <t>Techo (sup. Inf)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</si>
</sst>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00"/>
    <numFmt numFmtId="166" formatCode="#,##0.000"/>
    <numFmt numFmtId="167" formatCode="#,##0.0000"/>
    <numFmt numFmtId="168" formatCode="0.0000"/>
    <numFmt numFmtId="169" formatCode="_-[$€-2]* #,##0.00_-;\-[$€-2]* #,##0.00_-;_-[$€-2]* &quot;-&quot;??_-"/>
    <numFmt numFmtId="170" formatCode="0.0%"/>
  </numFmts>
  <fonts count="4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Symbol"/>
      <family val="1"/>
      <charset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u/>
      <sz val="10"/>
      <color indexed="8"/>
      <name val="Calibri"/>
      <family val="2"/>
    </font>
    <font>
      <sz val="10"/>
      <color indexed="8"/>
      <name val="Symbol"/>
      <family val="1"/>
      <charset val="2"/>
    </font>
    <font>
      <sz val="10"/>
      <color indexed="8"/>
      <name val="Calibri"/>
      <family val="2"/>
    </font>
    <font>
      <sz val="10"/>
      <color indexed="56"/>
      <name val="Calibri"/>
      <family val="2"/>
    </font>
    <font>
      <u/>
      <sz val="11"/>
      <color indexed="56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b/>
      <sz val="10"/>
      <color indexed="56"/>
      <name val="Calibri"/>
      <family val="2"/>
    </font>
    <font>
      <sz val="14"/>
      <color indexed="8"/>
      <name val="Calibri"/>
      <family val="2"/>
    </font>
    <font>
      <sz val="12"/>
      <color indexed="8"/>
      <name val="Calibri"/>
      <family val="2"/>
    </font>
    <font>
      <sz val="22"/>
      <color indexed="8"/>
      <name val="Calibri"/>
      <family val="2"/>
    </font>
    <font>
      <b/>
      <sz val="16"/>
      <color indexed="8"/>
      <name val="Calibri"/>
      <family val="2"/>
    </font>
    <font>
      <sz val="8"/>
      <name val="Calibri"/>
      <family val="2"/>
    </font>
    <font>
      <b/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sz val="9"/>
      <color indexed="8"/>
      <name val="Calibri"/>
      <family val="2"/>
    </font>
    <font>
      <b/>
      <sz val="10"/>
      <color indexed="10"/>
      <name val="Arial"/>
      <family val="2"/>
    </font>
    <font>
      <b/>
      <sz val="10"/>
      <color indexed="8"/>
      <name val="Symbol"/>
      <family val="1"/>
      <charset val="2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Calibri"/>
      <family val="2"/>
    </font>
    <font>
      <sz val="7"/>
      <name val="Bookman Old Style"/>
      <family val="1"/>
    </font>
    <font>
      <sz val="10"/>
      <name val="Arial"/>
      <family val="2"/>
    </font>
    <font>
      <sz val="7"/>
      <name val="Candar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1"/>
      <name val="Tahoma"/>
      <family val="2"/>
    </font>
    <font>
      <sz val="8"/>
      <name val="Verdana"/>
      <family val="2"/>
    </font>
    <font>
      <b/>
      <sz val="7"/>
      <name val="Candara"/>
      <family val="2"/>
    </font>
    <font>
      <b/>
      <sz val="7"/>
      <name val="Bookman Old Style"/>
      <family val="1"/>
    </font>
    <font>
      <b/>
      <vertAlign val="superscript"/>
      <sz val="7"/>
      <name val="Bookman Old Style"/>
      <family val="1"/>
    </font>
    <font>
      <b/>
      <sz val="6"/>
      <name val="Bookman Old Style"/>
      <family val="1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6" tint="-0.499984740745262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6E3BD"/>
        <bgColor indexed="64"/>
      </patternFill>
    </fill>
    <fill>
      <patternFill patternType="solid">
        <fgColor rgb="FFDBEEF4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FBD5B4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" fontId="40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7" fillId="0" borderId="0" applyNumberFormat="0" applyFont="0" applyFill="0" applyBorder="0" applyAlignment="0" applyProtection="0">
      <alignment vertical="top"/>
    </xf>
    <xf numFmtId="9" fontId="42" fillId="0" borderId="0" applyFont="0" applyFill="0" applyBorder="0" applyAlignment="0" applyProtection="0"/>
  </cellStyleXfs>
  <cellXfs count="483">
    <xf numFmtId="0" fontId="0" fillId="0" borderId="0" xfId="0"/>
    <xf numFmtId="0" fontId="6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7" fillId="0" borderId="0" xfId="0" applyFont="1" applyBorder="1"/>
    <xf numFmtId="0" fontId="7" fillId="0" borderId="0" xfId="0" applyFont="1"/>
    <xf numFmtId="0" fontId="8" fillId="0" borderId="0" xfId="0" applyFont="1" applyBorder="1"/>
    <xf numFmtId="0" fontId="6" fillId="0" borderId="0" xfId="0" applyFont="1" applyBorder="1" applyAlignment="1"/>
    <xf numFmtId="0" fontId="6" fillId="0" borderId="0" xfId="0" applyFont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164" fontId="7" fillId="0" borderId="0" xfId="0" applyNumberFormat="1" applyFont="1" applyBorder="1"/>
    <xf numFmtId="164" fontId="6" fillId="0" borderId="0" xfId="0" applyNumberFormat="1" applyFont="1" applyBorder="1"/>
    <xf numFmtId="0" fontId="6" fillId="0" borderId="0" xfId="0" applyFont="1" applyFill="1" applyBorder="1" applyAlignment="1"/>
    <xf numFmtId="164" fontId="6" fillId="0" borderId="0" xfId="0" applyNumberFormat="1" applyFont="1" applyBorder="1" applyAlignment="1">
      <alignment horizontal="center"/>
    </xf>
    <xf numFmtId="0" fontId="6" fillId="0" borderId="0" xfId="0" applyFont="1" applyFill="1" applyBorder="1"/>
    <xf numFmtId="0" fontId="9" fillId="0" borderId="0" xfId="0" applyFont="1" applyBorder="1"/>
    <xf numFmtId="164" fontId="6" fillId="0" borderId="0" xfId="0" applyNumberFormat="1" applyFont="1"/>
    <xf numFmtId="0" fontId="7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" xfId="0" applyFont="1" applyBorder="1" applyAlignment="1"/>
    <xf numFmtId="4" fontId="6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64" fontId="6" fillId="0" borderId="0" xfId="0" applyNumberFormat="1" applyFont="1" applyBorder="1" applyAlignment="1"/>
    <xf numFmtId="0" fontId="7" fillId="0" borderId="0" xfId="0" applyFont="1" applyBorder="1" applyAlignment="1"/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Border="1" applyAlignment="1">
      <alignment horizontal="center" vertical="center"/>
    </xf>
    <xf numFmtId="166" fontId="7" fillId="0" borderId="0" xfId="0" applyNumberFormat="1" applyFont="1" applyBorder="1"/>
    <xf numFmtId="166" fontId="6" fillId="0" borderId="0" xfId="0" applyNumberFormat="1" applyFont="1" applyBorder="1"/>
    <xf numFmtId="166" fontId="6" fillId="0" borderId="0" xfId="0" applyNumberFormat="1" applyFont="1" applyFill="1" applyBorder="1" applyAlignment="1"/>
    <xf numFmtId="166" fontId="6" fillId="0" borderId="0" xfId="0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0" borderId="0" xfId="0" applyNumberFormat="1" applyFont="1"/>
    <xf numFmtId="0" fontId="6" fillId="0" borderId="0" xfId="0" applyFont="1" applyFill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166" fontId="6" fillId="0" borderId="1" xfId="0" applyNumberFormat="1" applyFont="1" applyBorder="1" applyAlignment="1"/>
    <xf numFmtId="0" fontId="7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/>
    <xf numFmtId="0" fontId="11" fillId="0" borderId="0" xfId="0" applyFont="1" applyBorder="1" applyAlignment="1"/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6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166" fontId="11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/>
    </xf>
    <xf numFmtId="165" fontId="11" fillId="0" borderId="0" xfId="0" applyNumberFormat="1" applyFont="1" applyBorder="1"/>
    <xf numFmtId="166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/>
    <xf numFmtId="166" fontId="11" fillId="0" borderId="0" xfId="0" applyNumberFormat="1" applyFont="1" applyBorder="1"/>
    <xf numFmtId="0" fontId="13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0" xfId="0" applyNumberFormat="1" applyFont="1" applyAlignment="1">
      <alignment horizontal="center"/>
    </xf>
    <xf numFmtId="4" fontId="7" fillId="0" borderId="0" xfId="0" applyNumberFormat="1" applyFont="1" applyBorder="1"/>
    <xf numFmtId="4" fontId="6" fillId="0" borderId="0" xfId="0" applyNumberFormat="1" applyFont="1" applyBorder="1"/>
    <xf numFmtId="4" fontId="6" fillId="0" borderId="0" xfId="0" applyNumberFormat="1" applyFont="1" applyFill="1" applyBorder="1" applyAlignment="1"/>
    <xf numFmtId="4" fontId="6" fillId="0" borderId="0" xfId="0" applyNumberFormat="1" applyFont="1"/>
    <xf numFmtId="4" fontId="10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/>
    <xf numFmtId="167" fontId="7" fillId="0" borderId="0" xfId="0" applyNumberFormat="1" applyFont="1" applyBorder="1" applyAlignment="1">
      <alignment horizontal="center"/>
    </xf>
    <xf numFmtId="167" fontId="6" fillId="0" borderId="0" xfId="0" applyNumberFormat="1" applyFont="1" applyBorder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7" fontId="9" fillId="0" borderId="0" xfId="0" applyNumberFormat="1" applyFont="1" applyBorder="1" applyAlignment="1">
      <alignment horizontal="center"/>
    </xf>
    <xf numFmtId="167" fontId="13" fillId="0" borderId="1" xfId="0" applyNumberFormat="1" applyFont="1" applyBorder="1" applyAlignment="1">
      <alignment horizontal="center"/>
    </xf>
    <xf numFmtId="167" fontId="13" fillId="0" borderId="0" xfId="0" applyNumberFormat="1" applyFont="1" applyBorder="1" applyAlignment="1">
      <alignment horizontal="center"/>
    </xf>
    <xf numFmtId="167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" fontId="14" fillId="0" borderId="2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15" fillId="0" borderId="0" xfId="0" applyFont="1" applyBorder="1" applyAlignment="1"/>
    <xf numFmtId="0" fontId="0" fillId="2" borderId="3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164" fontId="7" fillId="0" borderId="0" xfId="0" applyNumberFormat="1" applyFont="1" applyBorder="1" applyAlignment="1"/>
    <xf numFmtId="4" fontId="15" fillId="0" borderId="1" xfId="0" applyNumberFormat="1" applyFont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0" xfId="0" applyFill="1" applyBorder="1" applyAlignment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3" xfId="0" applyFill="1" applyBorder="1" applyAlignment="1"/>
    <xf numFmtId="0" fontId="5" fillId="2" borderId="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right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12" fillId="0" borderId="0" xfId="3" applyFont="1" applyBorder="1" applyAlignment="1" applyProtection="1"/>
    <xf numFmtId="166" fontId="15" fillId="0" borderId="2" xfId="0" applyNumberFormat="1" applyFont="1" applyBorder="1"/>
    <xf numFmtId="0" fontId="13" fillId="0" borderId="0" xfId="0" applyFont="1" applyBorder="1"/>
    <xf numFmtId="4" fontId="21" fillId="0" borderId="0" xfId="0" applyNumberFormat="1" applyFont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/>
    <xf numFmtId="166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166" fontId="2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165" fontId="3" fillId="0" borderId="0" xfId="0" applyNumberFormat="1" applyFont="1" applyBorder="1"/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0" fontId="4" fillId="0" borderId="0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/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/>
    </xf>
    <xf numFmtId="2" fontId="2" fillId="0" borderId="0" xfId="0" applyNumberFormat="1" applyFont="1" applyBorder="1"/>
    <xf numFmtId="165" fontId="2" fillId="0" borderId="1" xfId="0" applyNumberFormat="1" applyFont="1" applyBorder="1"/>
    <xf numFmtId="165" fontId="2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6" fontId="3" fillId="0" borderId="2" xfId="0" applyNumberFormat="1" applyFont="1" applyBorder="1" applyAlignment="1">
      <alignment horizontal="center"/>
    </xf>
    <xf numFmtId="0" fontId="23" fillId="0" borderId="0" xfId="0" applyFont="1" applyBorder="1"/>
    <xf numFmtId="166" fontId="13" fillId="0" borderId="0" xfId="0" applyNumberFormat="1" applyFont="1" applyBorder="1" applyAlignment="1">
      <alignment horizontal="center" vertical="center"/>
    </xf>
    <xf numFmtId="166" fontId="1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8" fontId="2" fillId="0" borderId="0" xfId="0" applyNumberFormat="1" applyFont="1" applyBorder="1"/>
    <xf numFmtId="2" fontId="2" fillId="0" borderId="0" xfId="0" applyNumberFormat="1" applyFont="1"/>
    <xf numFmtId="168" fontId="2" fillId="0" borderId="0" xfId="0" applyNumberFormat="1" applyFont="1"/>
    <xf numFmtId="165" fontId="2" fillId="0" borderId="2" xfId="0" applyNumberFormat="1" applyFont="1" applyBorder="1"/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 vertical="center"/>
    </xf>
    <xf numFmtId="165" fontId="2" fillId="0" borderId="0" xfId="2" applyNumberFormat="1" applyFont="1" applyAlignment="1">
      <alignment horizontal="center"/>
    </xf>
    <xf numFmtId="168" fontId="2" fillId="0" borderId="1" xfId="0" applyNumberFormat="1" applyFont="1" applyBorder="1"/>
    <xf numFmtId="0" fontId="2" fillId="0" borderId="0" xfId="0" applyFont="1" applyAlignment="1">
      <alignment horizontal="right"/>
    </xf>
    <xf numFmtId="168" fontId="3" fillId="2" borderId="2" xfId="0" applyNumberFormat="1" applyFont="1" applyFill="1" applyBorder="1"/>
    <xf numFmtId="0" fontId="24" fillId="0" borderId="0" xfId="0" applyFont="1" applyAlignment="1">
      <alignment horizontal="center"/>
    </xf>
    <xf numFmtId="165" fontId="13" fillId="0" borderId="0" xfId="0" applyNumberFormat="1" applyFont="1"/>
    <xf numFmtId="0" fontId="4" fillId="0" borderId="0" xfId="0" applyFont="1" applyAlignment="1">
      <alignment horizontal="right"/>
    </xf>
    <xf numFmtId="165" fontId="2" fillId="0" borderId="0" xfId="0" applyNumberFormat="1" applyFont="1" applyFill="1"/>
    <xf numFmtId="0" fontId="4" fillId="0" borderId="0" xfId="0" applyFont="1" applyFill="1" applyAlignment="1">
      <alignment horizontal="right"/>
    </xf>
    <xf numFmtId="168" fontId="3" fillId="0" borderId="0" xfId="0" applyNumberFormat="1" applyFont="1" applyFill="1" applyBorder="1"/>
    <xf numFmtId="0" fontId="24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8" fillId="0" borderId="1" xfId="0" applyFont="1" applyBorder="1"/>
    <xf numFmtId="165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9" fontId="6" fillId="0" borderId="0" xfId="6" applyFont="1" applyBorder="1" applyAlignment="1">
      <alignment horizontal="center"/>
    </xf>
    <xf numFmtId="0" fontId="0" fillId="0" borderId="0" xfId="0"/>
    <xf numFmtId="164" fontId="11" fillId="0" borderId="1" xfId="0" applyNumberFormat="1" applyFont="1" applyBorder="1" applyAlignment="1">
      <alignment horizontal="center"/>
    </xf>
    <xf numFmtId="170" fontId="6" fillId="0" borderId="0" xfId="6" applyNumberFormat="1" applyFont="1"/>
    <xf numFmtId="0" fontId="30" fillId="0" borderId="0" xfId="5" applyNumberFormat="1" applyFont="1" applyFill="1" applyBorder="1" applyAlignment="1" applyProtection="1">
      <alignment vertical="top"/>
    </xf>
    <xf numFmtId="165" fontId="11" fillId="3" borderId="1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 vertical="center"/>
    </xf>
    <xf numFmtId="167" fontId="11" fillId="3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6" fillId="0" borderId="0" xfId="0" applyFont="1" applyFill="1"/>
    <xf numFmtId="4" fontId="11" fillId="0" borderId="1" xfId="0" applyNumberFormat="1" applyFont="1" applyBorder="1" applyAlignment="1">
      <alignment horizontal="center"/>
    </xf>
    <xf numFmtId="4" fontId="11" fillId="0" borderId="0" xfId="0" applyNumberFormat="1" applyFont="1" applyBorder="1"/>
    <xf numFmtId="4" fontId="11" fillId="0" borderId="0" xfId="0" applyNumberFormat="1" applyFont="1" applyBorder="1" applyAlignment="1"/>
    <xf numFmtId="4" fontId="3" fillId="0" borderId="0" xfId="0" applyNumberFormat="1" applyFont="1" applyBorder="1" applyAlignment="1">
      <alignment horizontal="center"/>
    </xf>
    <xf numFmtId="9" fontId="3" fillId="4" borderId="0" xfId="6" applyFont="1" applyFill="1" applyBorder="1" applyAlignment="1">
      <alignment horizontal="center"/>
    </xf>
    <xf numFmtId="165" fontId="11" fillId="3" borderId="1" xfId="0" applyNumberFormat="1" applyFont="1" applyFill="1" applyBorder="1" applyAlignment="1" applyProtection="1">
      <alignment horizontal="center"/>
      <protection locked="0"/>
    </xf>
    <xf numFmtId="168" fontId="11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65" fontId="11" fillId="0" borderId="1" xfId="0" applyNumberFormat="1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165" fontId="2" fillId="0" borderId="0" xfId="0" applyNumberFormat="1" applyFont="1" applyBorder="1" applyProtection="1">
      <protection locked="0"/>
    </xf>
    <xf numFmtId="166" fontId="2" fillId="0" borderId="0" xfId="0" applyNumberFormat="1" applyFont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166" fontId="11" fillId="3" borderId="1" xfId="0" applyNumberFormat="1" applyFont="1" applyFill="1" applyBorder="1" applyAlignment="1" applyProtection="1">
      <alignment horizontal="center" vertical="center"/>
      <protection locked="0"/>
    </xf>
    <xf numFmtId="166" fontId="11" fillId="0" borderId="0" xfId="0" applyNumberFormat="1" applyFont="1" applyBorder="1" applyAlignment="1" applyProtection="1">
      <alignment horizontal="center" vertical="center"/>
      <protection locked="0"/>
    </xf>
    <xf numFmtId="167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11" fillId="0" borderId="0" xfId="0" applyFont="1" applyBorder="1" applyProtection="1">
      <protection locked="0"/>
    </xf>
    <xf numFmtId="165" fontId="11" fillId="0" borderId="0" xfId="0" applyNumberFormat="1" applyFont="1" applyBorder="1" applyProtection="1">
      <protection locked="0"/>
    </xf>
    <xf numFmtId="0" fontId="11" fillId="0" borderId="0" xfId="0" applyFont="1" applyBorder="1" applyAlignment="1" applyProtection="1">
      <protection locked="0"/>
    </xf>
    <xf numFmtId="0" fontId="11" fillId="3" borderId="1" xfId="0" applyFont="1" applyFill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/>
      <protection locked="0"/>
    </xf>
    <xf numFmtId="166" fontId="11" fillId="0" borderId="0" xfId="0" applyNumberFormat="1" applyFont="1" applyBorder="1" applyAlignment="1" applyProtection="1">
      <alignment horizont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protection locked="0"/>
    </xf>
    <xf numFmtId="165" fontId="11" fillId="0" borderId="0" xfId="0" applyNumberFormat="1" applyFont="1" applyBorder="1" applyAlignment="1" applyProtection="1">
      <alignment horizontal="center"/>
      <protection locked="0"/>
    </xf>
    <xf numFmtId="165" fontId="11" fillId="3" borderId="1" xfId="0" applyNumberFormat="1" applyFont="1" applyFill="1" applyBorder="1" applyAlignment="1" applyProtection="1">
      <alignment horizontal="center" vertical="center"/>
      <protection locked="0"/>
    </xf>
    <xf numFmtId="165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left"/>
      <protection locked="0"/>
    </xf>
    <xf numFmtId="165" fontId="11" fillId="0" borderId="1" xfId="0" applyNumberFormat="1" applyFont="1" applyBorder="1" applyAlignment="1" applyProtection="1">
      <alignment horizontal="center" vertical="center"/>
      <protection locked="0"/>
    </xf>
    <xf numFmtId="166" fontId="11" fillId="0" borderId="1" xfId="0" applyNumberFormat="1" applyFont="1" applyBorder="1" applyAlignment="1" applyProtection="1">
      <alignment horizontal="center"/>
    </xf>
    <xf numFmtId="0" fontId="2" fillId="0" borderId="1" xfId="0" applyFont="1" applyBorder="1" applyProtection="1">
      <protection locked="0"/>
    </xf>
    <xf numFmtId="165" fontId="2" fillId="3" borderId="1" xfId="0" applyNumberFormat="1" applyFont="1" applyFill="1" applyBorder="1" applyProtection="1">
      <protection locked="0"/>
    </xf>
    <xf numFmtId="168" fontId="2" fillId="3" borderId="1" xfId="0" applyNumberFormat="1" applyFont="1" applyFill="1" applyBorder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37" fillId="0" borderId="1" xfId="5" applyNumberFormat="1" applyFont="1" applyFill="1" applyBorder="1" applyAlignment="1" applyProtection="1">
      <alignment horizontal="center" vertical="top" wrapText="1"/>
    </xf>
    <xf numFmtId="0" fontId="37" fillId="0" borderId="17" xfId="5" applyNumberFormat="1" applyFont="1" applyFill="1" applyBorder="1" applyAlignment="1" applyProtection="1">
      <alignment horizontal="center" vertical="center"/>
    </xf>
    <xf numFmtId="0" fontId="37" fillId="0" borderId="1" xfId="5" applyNumberFormat="1" applyFont="1" applyFill="1" applyBorder="1" applyAlignment="1" applyProtection="1">
      <alignment horizontal="center"/>
    </xf>
    <xf numFmtId="0" fontId="37" fillId="0" borderId="17" xfId="5" applyNumberFormat="1" applyFont="1" applyFill="1" applyBorder="1" applyAlignment="1" applyProtection="1">
      <alignment horizontal="center"/>
    </xf>
    <xf numFmtId="0" fontId="39" fillId="0" borderId="1" xfId="5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11" fillId="3" borderId="1" xfId="0" applyFont="1" applyFill="1" applyBorder="1" applyProtection="1">
      <protection locked="0"/>
    </xf>
    <xf numFmtId="0" fontId="6" fillId="3" borderId="1" xfId="0" applyFont="1" applyFill="1" applyBorder="1" applyAlignment="1" applyProtection="1"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166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 applyProtection="1">
      <alignment horizontal="center"/>
      <protection locked="0"/>
    </xf>
    <xf numFmtId="166" fontId="2" fillId="3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6" fillId="0" borderId="1" xfId="5" applyNumberFormat="1" applyFont="1" applyFill="1" applyBorder="1" applyAlignment="1" applyProtection="1">
      <alignment horizontal="left" vertical="center"/>
    </xf>
    <xf numFmtId="0" fontId="31" fillId="0" borderId="1" xfId="5" applyNumberFormat="1" applyFont="1" applyFill="1" applyBorder="1" applyAlignment="1" applyProtection="1">
      <alignment horizontal="left"/>
    </xf>
    <xf numFmtId="0" fontId="37" fillId="0" borderId="1" xfId="5" applyNumberFormat="1" applyFont="1" applyFill="1" applyBorder="1" applyAlignment="1" applyProtection="1">
      <alignment horizontal="left" vertical="center"/>
    </xf>
    <xf numFmtId="0" fontId="37" fillId="0" borderId="19" xfId="5" applyNumberFormat="1" applyFont="1" applyFill="1" applyBorder="1" applyAlignment="1" applyProtection="1">
      <alignment horizontal="left" vertical="center"/>
    </xf>
    <xf numFmtId="0" fontId="29" fillId="0" borderId="20" xfId="5" applyNumberFormat="1" applyFont="1" applyFill="1" applyBorder="1" applyAlignment="1" applyProtection="1">
      <alignment horizontal="center" vertical="center"/>
    </xf>
    <xf numFmtId="0" fontId="27" fillId="0" borderId="21" xfId="5" applyNumberFormat="1" applyFont="1" applyFill="1" applyBorder="1" applyAlignment="1" applyProtection="1">
      <alignment horizontal="left" vertical="top"/>
    </xf>
    <xf numFmtId="0" fontId="29" fillId="0" borderId="1" xfId="5" applyNumberFormat="1" applyFont="1" applyFill="1" applyBorder="1" applyAlignment="1" applyProtection="1">
      <alignment horizontal="center" vertical="center"/>
    </xf>
    <xf numFmtId="0" fontId="29" fillId="0" borderId="22" xfId="5" applyNumberFormat="1" applyFont="1" applyFill="1" applyBorder="1" applyAlignment="1" applyProtection="1">
      <alignment horizontal="center" vertical="center"/>
    </xf>
    <xf numFmtId="0" fontId="29" fillId="0" borderId="1" xfId="5" applyNumberFormat="1" applyFont="1" applyFill="1" applyBorder="1" applyAlignment="1" applyProtection="1">
      <alignment horizontal="center" vertical="top"/>
    </xf>
    <xf numFmtId="0" fontId="29" fillId="0" borderId="1" xfId="5" applyNumberFormat="1" applyFont="1" applyFill="1" applyBorder="1" applyAlignment="1" applyProtection="1">
      <alignment horizontal="left" vertical="top"/>
    </xf>
    <xf numFmtId="0" fontId="29" fillId="0" borderId="19" xfId="5" applyNumberFormat="1" applyFont="1" applyFill="1" applyBorder="1" applyAlignment="1" applyProtection="1">
      <alignment horizontal="left" vertical="top"/>
    </xf>
    <xf numFmtId="0" fontId="29" fillId="0" borderId="19" xfId="5" applyNumberFormat="1" applyFont="1" applyFill="1" applyBorder="1" applyAlignment="1" applyProtection="1">
      <alignment horizontal="center" vertical="top"/>
    </xf>
    <xf numFmtId="0" fontId="29" fillId="0" borderId="17" xfId="5" applyNumberFormat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>
      <alignment horizontal="center"/>
    </xf>
    <xf numFmtId="0" fontId="41" fillId="0" borderId="1" xfId="5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wrapText="1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6" borderId="1" xfId="0" applyFont="1" applyFill="1" applyBorder="1" applyAlignment="1" applyProtection="1">
      <alignment horizontal="center"/>
      <protection locked="0"/>
    </xf>
    <xf numFmtId="0" fontId="11" fillId="6" borderId="0" xfId="0" applyFont="1" applyFill="1" applyBorder="1" applyAlignment="1" applyProtection="1">
      <alignment horizontal="center"/>
      <protection locked="0"/>
    </xf>
    <xf numFmtId="0" fontId="13" fillId="6" borderId="0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right"/>
    </xf>
    <xf numFmtId="165" fontId="2" fillId="3" borderId="1" xfId="0" applyNumberFormat="1" applyFont="1" applyFill="1" applyBorder="1" applyAlignment="1" applyProtection="1">
      <alignment horizontal="right"/>
      <protection locked="0"/>
    </xf>
    <xf numFmtId="0" fontId="44" fillId="0" borderId="1" xfId="0" applyFont="1" applyBorder="1" applyAlignment="1" applyProtection="1"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4" borderId="0" xfId="0" applyFont="1" applyFill="1"/>
    <xf numFmtId="0" fontId="2" fillId="4" borderId="0" xfId="0" applyFont="1" applyFill="1"/>
    <xf numFmtId="0" fontId="6" fillId="4" borderId="0" xfId="0" applyFont="1" applyFill="1" applyBorder="1"/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6" fontId="6" fillId="0" borderId="0" xfId="0" applyNumberFormat="1" applyFont="1" applyFill="1" applyBorder="1"/>
    <xf numFmtId="3" fontId="11" fillId="0" borderId="0" xfId="0" applyNumberFormat="1" applyFont="1" applyBorder="1" applyAlignment="1">
      <alignment horizontal="center"/>
    </xf>
    <xf numFmtId="168" fontId="11" fillId="0" borderId="0" xfId="0" applyNumberFormat="1" applyFont="1" applyFill="1" applyBorder="1" applyAlignment="1" applyProtection="1">
      <alignment horizontal="center"/>
      <protection locked="0"/>
    </xf>
    <xf numFmtId="0" fontId="11" fillId="4" borderId="1" xfId="0" applyFont="1" applyFill="1" applyBorder="1" applyAlignment="1" applyProtection="1">
      <alignment horizontal="center"/>
      <protection locked="0"/>
    </xf>
    <xf numFmtId="0" fontId="11" fillId="4" borderId="1" xfId="0" applyFont="1" applyFill="1" applyBorder="1" applyAlignment="1">
      <alignment horizontal="center"/>
    </xf>
    <xf numFmtId="0" fontId="7" fillId="4" borderId="0" xfId="0" applyFont="1" applyFill="1"/>
    <xf numFmtId="0" fontId="11" fillId="0" borderId="1" xfId="0" applyFont="1" applyFill="1" applyBorder="1" applyAlignment="1"/>
    <xf numFmtId="4" fontId="6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/>
    <xf numFmtId="0" fontId="11" fillId="3" borderId="17" xfId="0" applyFont="1" applyFill="1" applyBorder="1" applyAlignment="1" applyProtection="1">
      <alignment horizontal="left"/>
      <protection locked="0"/>
    </xf>
    <xf numFmtId="0" fontId="11" fillId="3" borderId="18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horizontal="center"/>
    </xf>
    <xf numFmtId="0" fontId="11" fillId="3" borderId="17" xfId="0" applyFont="1" applyFill="1" applyBorder="1" applyAlignment="1" applyProtection="1">
      <alignment horizontal="left"/>
      <protection locked="0"/>
    </xf>
    <xf numFmtId="0" fontId="11" fillId="3" borderId="18" xfId="0" applyFont="1" applyFill="1" applyBorder="1" applyAlignment="1" applyProtection="1">
      <alignment horizontal="left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3" borderId="17" xfId="0" applyFont="1" applyFill="1" applyBorder="1" applyAlignment="1">
      <alignment horizontal="left"/>
    </xf>
    <xf numFmtId="0" fontId="11" fillId="3" borderId="18" xfId="0" applyFont="1" applyFill="1" applyBorder="1" applyAlignment="1">
      <alignment horizontal="left"/>
    </xf>
    <xf numFmtId="0" fontId="11" fillId="0" borderId="17" xfId="0" applyFont="1" applyBorder="1" applyAlignment="1">
      <alignment horizontal="left"/>
    </xf>
    <xf numFmtId="0" fontId="11" fillId="0" borderId="18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3" borderId="17" xfId="0" applyFont="1" applyFill="1" applyBorder="1" applyAlignment="1" applyProtection="1">
      <alignment horizontal="left"/>
      <protection locked="0"/>
    </xf>
    <xf numFmtId="0" fontId="11" fillId="3" borderId="18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horizontal="center"/>
    </xf>
    <xf numFmtId="0" fontId="8" fillId="0" borderId="0" xfId="0" applyFont="1"/>
    <xf numFmtId="0" fontId="11" fillId="3" borderId="1" xfId="0" applyFont="1" applyFill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6" fillId="3" borderId="1" xfId="0" applyFont="1" applyFill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5" fillId="0" borderId="0" xfId="0" applyFont="1" applyFill="1" applyBorder="1" applyAlignment="1"/>
    <xf numFmtId="0" fontId="15" fillId="0" borderId="1" xfId="0" applyFont="1" applyFill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2" fontId="6" fillId="0" borderId="0" xfId="0" applyNumberFormat="1" applyFont="1" applyBorder="1"/>
    <xf numFmtId="2" fontId="6" fillId="0" borderId="0" xfId="0" applyNumberFormat="1" applyFont="1" applyBorder="1" applyAlignment="1">
      <alignment horizontal="center"/>
    </xf>
    <xf numFmtId="2" fontId="15" fillId="0" borderId="2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2" fontId="11" fillId="0" borderId="1" xfId="0" applyNumberFormat="1" applyFont="1" applyBorder="1" applyAlignment="1" applyProtection="1">
      <alignment horizontal="center"/>
      <protection locked="0"/>
    </xf>
    <xf numFmtId="2" fontId="11" fillId="0" borderId="0" xfId="0" applyNumberFormat="1" applyFont="1" applyBorder="1" applyProtection="1">
      <protection locked="0"/>
    </xf>
    <xf numFmtId="2" fontId="6" fillId="0" borderId="0" xfId="0" applyNumberFormat="1" applyFont="1" applyBorder="1" applyAlignment="1" applyProtection="1">
      <protection locked="0"/>
    </xf>
    <xf numFmtId="2" fontId="6" fillId="0" borderId="1" xfId="0" applyNumberFormat="1" applyFont="1" applyBorder="1" applyAlignment="1" applyProtection="1">
      <alignment horizontal="center"/>
      <protection locked="0"/>
    </xf>
    <xf numFmtId="2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/>
    <xf numFmtId="2" fontId="7" fillId="0" borderId="0" xfId="0" applyNumberFormat="1" applyFont="1" applyBorder="1"/>
    <xf numFmtId="2" fontId="15" fillId="0" borderId="2" xfId="0" applyNumberFormat="1" applyFont="1" applyBorder="1"/>
    <xf numFmtId="2" fontId="13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 applyProtection="1">
      <alignment horizontal="center"/>
      <protection locked="0"/>
    </xf>
    <xf numFmtId="2" fontId="6" fillId="0" borderId="0" xfId="0" applyNumberFormat="1" applyFont="1" applyBorder="1" applyAlignment="1" applyProtection="1">
      <alignment horizontal="center"/>
      <protection locked="0"/>
    </xf>
    <xf numFmtId="0" fontId="11" fillId="7" borderId="1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/>
    <xf numFmtId="4" fontId="11" fillId="0" borderId="1" xfId="0" applyNumberFormat="1" applyFont="1" applyFill="1" applyBorder="1" applyAlignment="1">
      <alignment horizontal="center"/>
    </xf>
    <xf numFmtId="166" fontId="2" fillId="0" borderId="0" xfId="0" applyNumberFormat="1" applyFont="1"/>
    <xf numFmtId="167" fontId="11" fillId="8" borderId="1" xfId="0" applyNumberFormat="1" applyFont="1" applyFill="1" applyBorder="1" applyAlignment="1">
      <alignment horizontal="center"/>
    </xf>
    <xf numFmtId="3" fontId="11" fillId="9" borderId="1" xfId="0" applyNumberFormat="1" applyFont="1" applyFill="1" applyBorder="1" applyAlignment="1">
      <alignment horizontal="center"/>
    </xf>
    <xf numFmtId="3" fontId="11" fillId="10" borderId="1" xfId="0" applyNumberFormat="1" applyFont="1" applyFill="1" applyBorder="1" applyAlignment="1">
      <alignment horizontal="center"/>
    </xf>
    <xf numFmtId="0" fontId="11" fillId="10" borderId="1" xfId="0" applyFont="1" applyFill="1" applyBorder="1" applyAlignment="1">
      <alignment horizontal="center"/>
    </xf>
    <xf numFmtId="3" fontId="11" fillId="11" borderId="1" xfId="0" applyNumberFormat="1" applyFont="1" applyFill="1" applyBorder="1" applyAlignment="1">
      <alignment horizontal="center"/>
    </xf>
    <xf numFmtId="3" fontId="28" fillId="12" borderId="1" xfId="0" applyNumberFormat="1" applyFont="1" applyFill="1" applyBorder="1" applyAlignment="1">
      <alignment horizontal="center"/>
    </xf>
    <xf numFmtId="0" fontId="12" fillId="3" borderId="17" xfId="3" applyFont="1" applyFill="1" applyBorder="1" applyAlignment="1" applyProtection="1">
      <alignment horizontal="center"/>
      <protection locked="0"/>
    </xf>
    <xf numFmtId="0" fontId="12" fillId="3" borderId="23" xfId="3" applyFont="1" applyFill="1" applyBorder="1" applyAlignment="1" applyProtection="1">
      <alignment horizontal="center"/>
      <protection locked="0"/>
    </xf>
    <xf numFmtId="0" fontId="12" fillId="3" borderId="18" xfId="3" applyFont="1" applyFill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center"/>
    </xf>
    <xf numFmtId="0" fontId="11" fillId="3" borderId="17" xfId="0" applyFont="1" applyFill="1" applyBorder="1" applyAlignment="1" applyProtection="1">
      <alignment horizontal="center"/>
      <protection locked="0"/>
    </xf>
    <xf numFmtId="0" fontId="11" fillId="3" borderId="18" xfId="0" applyFont="1" applyFill="1" applyBorder="1" applyAlignment="1" applyProtection="1">
      <alignment horizontal="center"/>
      <protection locked="0"/>
    </xf>
    <xf numFmtId="0" fontId="11" fillId="3" borderId="17" xfId="0" applyFont="1" applyFill="1" applyBorder="1" applyAlignment="1" applyProtection="1">
      <alignment horizontal="left"/>
      <protection locked="0"/>
    </xf>
    <xf numFmtId="0" fontId="11" fillId="3" borderId="23" xfId="0" applyFont="1" applyFill="1" applyBorder="1" applyAlignment="1" applyProtection="1">
      <alignment horizontal="left"/>
      <protection locked="0"/>
    </xf>
    <xf numFmtId="0" fontId="11" fillId="3" borderId="18" xfId="0" applyFont="1" applyFill="1" applyBorder="1" applyAlignment="1" applyProtection="1">
      <alignment horizontal="left"/>
      <protection locked="0"/>
    </xf>
    <xf numFmtId="0" fontId="15" fillId="3" borderId="17" xfId="0" applyFont="1" applyFill="1" applyBorder="1" applyAlignment="1" applyProtection="1">
      <alignment horizontal="left"/>
      <protection locked="0"/>
    </xf>
    <xf numFmtId="0" fontId="15" fillId="3" borderId="23" xfId="0" applyFont="1" applyFill="1" applyBorder="1" applyAlignment="1" applyProtection="1">
      <alignment horizontal="left"/>
      <protection locked="0"/>
    </xf>
    <xf numFmtId="0" fontId="15" fillId="3" borderId="18" xfId="0" applyFont="1" applyFill="1" applyBorder="1" applyAlignment="1" applyProtection="1">
      <alignment horizontal="left"/>
      <protection locked="0"/>
    </xf>
    <xf numFmtId="0" fontId="11" fillId="5" borderId="17" xfId="0" applyFont="1" applyFill="1" applyBorder="1" applyAlignment="1" applyProtection="1">
      <alignment horizontal="left"/>
      <protection locked="0"/>
    </xf>
    <xf numFmtId="0" fontId="11" fillId="5" borderId="23" xfId="0" applyFont="1" applyFill="1" applyBorder="1" applyAlignment="1" applyProtection="1">
      <alignment horizontal="left"/>
      <protection locked="0"/>
    </xf>
    <xf numFmtId="0" fontId="11" fillId="5" borderId="18" xfId="0" applyFont="1" applyFill="1" applyBorder="1" applyAlignment="1" applyProtection="1">
      <alignment horizontal="left"/>
      <protection locked="0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5" fillId="0" borderId="17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15" fillId="0" borderId="18" xfId="0" applyFont="1" applyBorder="1" applyAlignment="1">
      <alignment horizontal="left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left"/>
    </xf>
    <xf numFmtId="0" fontId="11" fillId="3" borderId="18" xfId="0" applyFont="1" applyFill="1" applyBorder="1" applyAlignment="1">
      <alignment horizontal="left"/>
    </xf>
    <xf numFmtId="0" fontId="11" fillId="0" borderId="17" xfId="0" applyFont="1" applyBorder="1" applyAlignment="1">
      <alignment horizontal="left"/>
    </xf>
    <xf numFmtId="0" fontId="11" fillId="0" borderId="18" xfId="0" applyFont="1" applyBorder="1" applyAlignment="1">
      <alignment horizontal="left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3" borderId="17" xfId="0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 applyProtection="1">
      <alignment horizontal="center"/>
      <protection locked="0"/>
    </xf>
    <xf numFmtId="0" fontId="15" fillId="0" borderId="17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4" fontId="11" fillId="0" borderId="20" xfId="0" applyNumberFormat="1" applyFont="1" applyBorder="1" applyAlignment="1">
      <alignment horizontal="center" vertical="center"/>
    </xf>
    <xf numFmtId="164" fontId="11" fillId="0" borderId="21" xfId="0" applyNumberFormat="1" applyFont="1" applyBorder="1" applyAlignment="1">
      <alignment horizontal="center" vertical="center"/>
    </xf>
    <xf numFmtId="164" fontId="11" fillId="0" borderId="1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4" fontId="7" fillId="0" borderId="0" xfId="0" applyNumberFormat="1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right"/>
    </xf>
    <xf numFmtId="0" fontId="0" fillId="4" borderId="3" xfId="0" applyFill="1" applyBorder="1" applyAlignment="1">
      <alignment horizontal="justify" vertical="justify" wrapText="1"/>
    </xf>
    <xf numFmtId="0" fontId="0" fillId="4" borderId="0" xfId="0" applyFill="1" applyBorder="1" applyAlignment="1">
      <alignment horizontal="justify" vertical="justify" wrapText="1"/>
    </xf>
    <xf numFmtId="0" fontId="0" fillId="4" borderId="7" xfId="0" applyFill="1" applyBorder="1" applyAlignment="1">
      <alignment horizontal="justify" vertical="justify" wrapText="1"/>
    </xf>
    <xf numFmtId="0" fontId="0" fillId="2" borderId="3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0" fillId="2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0" xfId="0" applyFill="1" applyBorder="1" applyAlignment="1"/>
    <xf numFmtId="0" fontId="17" fillId="2" borderId="3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4" fontId="0" fillId="2" borderId="9" xfId="0" applyNumberFormat="1" applyFill="1" applyBorder="1" applyAlignment="1">
      <alignment horizontal="center"/>
    </xf>
    <xf numFmtId="4" fontId="0" fillId="2" borderId="10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4" fontId="0" fillId="2" borderId="13" xfId="0" applyNumberFormat="1" applyFill="1" applyBorder="1" applyAlignment="1">
      <alignment horizontal="center"/>
    </xf>
    <xf numFmtId="0" fontId="41" fillId="0" borderId="24" xfId="5" applyNumberFormat="1" applyFont="1" applyFill="1" applyBorder="1" applyAlignment="1" applyProtection="1">
      <alignment horizontal="center" vertical="center"/>
    </xf>
    <xf numFmtId="0" fontId="41" fillId="0" borderId="25" xfId="5" applyNumberFormat="1" applyFont="1" applyFill="1" applyBorder="1" applyAlignment="1" applyProtection="1">
      <alignment horizontal="center" vertical="center"/>
    </xf>
    <xf numFmtId="0" fontId="41" fillId="0" borderId="26" xfId="5" applyNumberFormat="1" applyFont="1" applyFill="1" applyBorder="1" applyAlignment="1" applyProtection="1">
      <alignment horizontal="center" vertical="center"/>
    </xf>
    <xf numFmtId="0" fontId="41" fillId="0" borderId="27" xfId="5" applyNumberFormat="1" applyFont="1" applyFill="1" applyBorder="1" applyAlignment="1" applyProtection="1">
      <alignment horizontal="center" vertical="center"/>
    </xf>
    <xf numFmtId="0" fontId="41" fillId="0" borderId="28" xfId="5" applyNumberFormat="1" applyFont="1" applyFill="1" applyBorder="1" applyAlignment="1" applyProtection="1">
      <alignment horizontal="center" vertical="center"/>
    </xf>
    <xf numFmtId="0" fontId="41" fillId="0" borderId="22" xfId="5" applyNumberFormat="1" applyFont="1" applyFill="1" applyBorder="1" applyAlignment="1" applyProtection="1">
      <alignment horizontal="center" vertical="center"/>
    </xf>
    <xf numFmtId="0" fontId="41" fillId="0" borderId="20" xfId="5" applyNumberFormat="1" applyFont="1" applyFill="1" applyBorder="1" applyAlignment="1" applyProtection="1">
      <alignment horizontal="center" vertical="center" wrapText="1"/>
    </xf>
    <xf numFmtId="0" fontId="41" fillId="0" borderId="21" xfId="5" applyNumberFormat="1" applyFont="1" applyFill="1" applyBorder="1" applyAlignment="1" applyProtection="1">
      <alignment horizontal="center" vertical="center" wrapText="1"/>
    </xf>
    <xf numFmtId="0" fontId="41" fillId="0" borderId="19" xfId="5" applyNumberFormat="1" applyFont="1" applyFill="1" applyBorder="1" applyAlignment="1" applyProtection="1">
      <alignment horizontal="center" vertical="center" wrapText="1"/>
    </xf>
    <xf numFmtId="0" fontId="37" fillId="0" borderId="20" xfId="5" applyNumberFormat="1" applyFont="1" applyFill="1" applyBorder="1" applyAlignment="1" applyProtection="1">
      <alignment horizontal="left" vertical="center"/>
    </xf>
    <xf numFmtId="0" fontId="37" fillId="0" borderId="21" xfId="5" applyNumberFormat="1" applyFont="1" applyFill="1" applyBorder="1" applyAlignment="1" applyProtection="1">
      <alignment horizontal="left" vertical="center"/>
    </xf>
    <xf numFmtId="0" fontId="37" fillId="0" borderId="19" xfId="5" applyNumberFormat="1" applyFont="1" applyFill="1" applyBorder="1" applyAlignment="1" applyProtection="1">
      <alignment horizontal="left" vertical="center"/>
    </xf>
    <xf numFmtId="0" fontId="36" fillId="0" borderId="20" xfId="5" applyNumberFormat="1" applyFont="1" applyFill="1" applyBorder="1" applyAlignment="1" applyProtection="1">
      <alignment horizontal="left" vertical="center"/>
    </xf>
    <xf numFmtId="0" fontId="36" fillId="0" borderId="19" xfId="5" applyNumberFormat="1" applyFont="1" applyFill="1" applyBorder="1" applyAlignment="1" applyProtection="1">
      <alignment horizontal="left" vertical="center"/>
    </xf>
    <xf numFmtId="0" fontId="37" fillId="0" borderId="20" xfId="5" applyNumberFormat="1" applyFont="1" applyFill="1" applyBorder="1" applyAlignment="1" applyProtection="1">
      <alignment horizontal="center" vertical="center" wrapText="1"/>
    </xf>
    <xf numFmtId="0" fontId="37" fillId="0" borderId="21" xfId="5" applyNumberFormat="1" applyFont="1" applyFill="1" applyBorder="1" applyAlignment="1" applyProtection="1">
      <alignment horizontal="center" vertical="center" wrapText="1"/>
    </xf>
    <xf numFmtId="0" fontId="37" fillId="0" borderId="19" xfId="5" applyNumberFormat="1" applyFont="1" applyFill="1" applyBorder="1" applyAlignment="1" applyProtection="1">
      <alignment horizontal="center" vertical="center" wrapText="1"/>
    </xf>
    <xf numFmtId="0" fontId="37" fillId="0" borderId="17" xfId="5" applyNumberFormat="1" applyFont="1" applyFill="1" applyBorder="1" applyAlignment="1" applyProtection="1">
      <alignment horizontal="center" vertical="center"/>
    </xf>
    <xf numFmtId="0" fontId="37" fillId="0" borderId="23" xfId="5" applyNumberFormat="1" applyFont="1" applyFill="1" applyBorder="1" applyAlignment="1" applyProtection="1">
      <alignment horizontal="center" vertical="center"/>
    </xf>
    <xf numFmtId="0" fontId="37" fillId="0" borderId="18" xfId="5" applyNumberFormat="1" applyFont="1" applyFill="1" applyBorder="1" applyAlignment="1" applyProtection="1">
      <alignment horizontal="center" vertical="center"/>
    </xf>
    <xf numFmtId="0" fontId="36" fillId="0" borderId="20" xfId="5" applyNumberFormat="1" applyFont="1" applyFill="1" applyBorder="1" applyAlignment="1" applyProtection="1">
      <alignment horizontal="center" vertical="center" wrapText="1"/>
    </xf>
    <xf numFmtId="0" fontId="36" fillId="0" borderId="19" xfId="5" applyNumberFormat="1" applyFont="1" applyFill="1" applyBorder="1" applyAlignment="1" applyProtection="1">
      <alignment horizontal="center" vertical="center" wrapText="1"/>
    </xf>
    <xf numFmtId="0" fontId="37" fillId="0" borderId="17" xfId="5" applyNumberFormat="1" applyFont="1" applyFill="1" applyBorder="1" applyAlignment="1" applyProtection="1">
      <alignment horizontal="center" vertical="center" wrapText="1"/>
    </xf>
    <xf numFmtId="0" fontId="37" fillId="0" borderId="23" xfId="5" applyNumberFormat="1" applyFont="1" applyFill="1" applyBorder="1" applyAlignment="1" applyProtection="1">
      <alignment horizontal="center" vertical="center" wrapText="1"/>
    </xf>
    <xf numFmtId="0" fontId="37" fillId="0" borderId="18" xfId="5" applyNumberFormat="1" applyFont="1" applyFill="1" applyBorder="1" applyAlignment="1" applyProtection="1">
      <alignment horizontal="center" vertical="center" wrapText="1"/>
    </xf>
    <xf numFmtId="0" fontId="36" fillId="0" borderId="17" xfId="5" applyNumberFormat="1" applyFont="1" applyFill="1" applyBorder="1" applyAlignment="1" applyProtection="1">
      <alignment horizontal="center" vertical="center"/>
    </xf>
    <xf numFmtId="0" fontId="36" fillId="0" borderId="23" xfId="5" applyNumberFormat="1" applyFont="1" applyFill="1" applyBorder="1" applyAlignment="1" applyProtection="1">
      <alignment horizontal="center" vertical="center"/>
    </xf>
    <xf numFmtId="0" fontId="36" fillId="0" borderId="18" xfId="5" applyNumberFormat="1" applyFont="1" applyFill="1" applyBorder="1" applyAlignment="1" applyProtection="1">
      <alignment horizontal="center" vertical="center"/>
    </xf>
    <xf numFmtId="0" fontId="37" fillId="0" borderId="20" xfId="5" applyNumberFormat="1" applyFont="1" applyFill="1" applyBorder="1" applyAlignment="1" applyProtection="1">
      <alignment horizontal="center" vertical="center"/>
    </xf>
    <xf numFmtId="0" fontId="37" fillId="0" borderId="21" xfId="5" applyNumberFormat="1" applyFont="1" applyFill="1" applyBorder="1" applyAlignment="1" applyProtection="1">
      <alignment horizontal="center" vertical="center"/>
    </xf>
    <xf numFmtId="0" fontId="37" fillId="0" borderId="19" xfId="5" applyNumberFormat="1" applyFont="1" applyFill="1" applyBorder="1" applyAlignment="1" applyProtection="1">
      <alignment horizontal="center" vertical="center"/>
    </xf>
    <xf numFmtId="0" fontId="37" fillId="0" borderId="24" xfId="5" applyNumberFormat="1" applyFont="1" applyFill="1" applyBorder="1" applyAlignment="1" applyProtection="1">
      <alignment horizontal="center" vertical="center"/>
    </xf>
    <xf numFmtId="0" fontId="37" fillId="0" borderId="9" xfId="5" applyNumberFormat="1" applyFont="1" applyFill="1" applyBorder="1" applyAlignment="1" applyProtection="1">
      <alignment horizontal="center" vertical="center"/>
    </xf>
    <xf numFmtId="0" fontId="37" fillId="0" borderId="25" xfId="5" applyNumberFormat="1" applyFont="1" applyFill="1" applyBorder="1" applyAlignment="1" applyProtection="1">
      <alignment horizontal="center" vertical="center"/>
    </xf>
    <xf numFmtId="0" fontId="37" fillId="0" borderId="26" xfId="5" applyNumberFormat="1" applyFont="1" applyFill="1" applyBorder="1" applyAlignment="1" applyProtection="1">
      <alignment horizontal="center" vertical="center"/>
    </xf>
    <xf numFmtId="0" fontId="37" fillId="0" borderId="0" xfId="5" applyNumberFormat="1" applyFont="1" applyFill="1" applyBorder="1" applyAlignment="1" applyProtection="1">
      <alignment horizontal="center" vertical="center"/>
    </xf>
    <xf numFmtId="0" fontId="37" fillId="0" borderId="27" xfId="5" applyNumberFormat="1" applyFont="1" applyFill="1" applyBorder="1" applyAlignment="1" applyProtection="1">
      <alignment horizontal="center" vertical="center"/>
    </xf>
    <xf numFmtId="0" fontId="37" fillId="0" borderId="28" xfId="5" applyNumberFormat="1" applyFont="1" applyFill="1" applyBorder="1" applyAlignment="1" applyProtection="1">
      <alignment horizontal="center" vertical="center"/>
    </xf>
    <xf numFmtId="0" fontId="37" fillId="0" borderId="12" xfId="5" applyNumberFormat="1" applyFont="1" applyFill="1" applyBorder="1" applyAlignment="1" applyProtection="1">
      <alignment horizontal="center" vertical="center"/>
    </xf>
    <xf numFmtId="0" fontId="37" fillId="0" borderId="22" xfId="5" applyNumberFormat="1" applyFont="1" applyFill="1" applyBorder="1" applyAlignment="1" applyProtection="1">
      <alignment horizontal="center" vertical="center"/>
    </xf>
    <xf numFmtId="0" fontId="27" fillId="0" borderId="17" xfId="5" applyNumberFormat="1" applyFont="1" applyFill="1" applyBorder="1" applyAlignment="1" applyProtection="1">
      <alignment horizontal="left" vertical="top"/>
    </xf>
    <xf numFmtId="0" fontId="27" fillId="0" borderId="23" xfId="5" applyNumberFormat="1" applyFont="1" applyFill="1" applyBorder="1" applyAlignment="1" applyProtection="1">
      <alignment horizontal="left" vertical="top"/>
    </xf>
    <xf numFmtId="0" fontId="27" fillId="0" borderId="18" xfId="5" applyNumberFormat="1" applyFont="1" applyFill="1" applyBorder="1" applyAlignment="1" applyProtection="1">
      <alignment horizontal="left" vertical="top"/>
    </xf>
  </cellXfs>
  <cellStyles count="7">
    <cellStyle name="Dezimal_NOM020_Tabla 1" xfId="1"/>
    <cellStyle name="Euro" xfId="2"/>
    <cellStyle name="Hipervínculo" xfId="3" builtinId="8"/>
    <cellStyle name="Normal" xfId="0" builtinId="0"/>
    <cellStyle name="Normal 2" xfId="4"/>
    <cellStyle name="Normal 3" xfId="5"/>
    <cellStyle name="Porcentaje" xfId="6" builtinId="5"/>
  </cellStyles>
  <dxfs count="0"/>
  <tableStyles count="0" defaultTableStyle="TableStyleMedium2"/>
  <colors>
    <mruColors>
      <color rgb="FFFBD5B4"/>
      <color rgb="FFDBEEF4"/>
      <color rgb="FFD6E3BD"/>
      <color rgb="FFF2DBDB"/>
      <color rgb="FFFFFF99"/>
      <color rgb="FF0000FF"/>
      <color rgb="FF99FFFF"/>
      <color rgb="FFC2D600"/>
      <color rgb="FFFF00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23</xdr:row>
      <xdr:rowOff>85725</xdr:rowOff>
    </xdr:from>
    <xdr:to>
      <xdr:col>4</xdr:col>
      <xdr:colOff>800100</xdr:colOff>
      <xdr:row>26</xdr:row>
      <xdr:rowOff>66675</xdr:rowOff>
    </xdr:to>
    <xdr:pic>
      <xdr:nvPicPr>
        <xdr:cNvPr id="614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7891" t="49219" r="56952" b="40723"/>
        <a:stretch>
          <a:fillRect/>
        </a:stretch>
      </xdr:blipFill>
      <xdr:spPr bwMode="auto">
        <a:xfrm>
          <a:off x="447675" y="3467100"/>
          <a:ext cx="1685925" cy="48577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27</xdr:row>
      <xdr:rowOff>9525</xdr:rowOff>
    </xdr:from>
    <xdr:to>
      <xdr:col>4</xdr:col>
      <xdr:colOff>1573824</xdr:colOff>
      <xdr:row>31</xdr:row>
      <xdr:rowOff>9525</xdr:rowOff>
    </xdr:to>
    <xdr:pic>
      <xdr:nvPicPr>
        <xdr:cNvPr id="614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5547" t="63477" r="40781" b="27637"/>
        <a:stretch>
          <a:fillRect/>
        </a:stretch>
      </xdr:blipFill>
      <xdr:spPr bwMode="auto">
        <a:xfrm>
          <a:off x="447675" y="4057650"/>
          <a:ext cx="2419350" cy="666750"/>
        </a:xfrm>
        <a:prstGeom prst="rect">
          <a:avLst/>
        </a:prstGeom>
        <a:noFill/>
        <a:ln w="317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13</xdr:row>
      <xdr:rowOff>76200</xdr:rowOff>
    </xdr:from>
    <xdr:to>
      <xdr:col>12</xdr:col>
      <xdr:colOff>9524</xdr:colOff>
      <xdr:row>15</xdr:row>
      <xdr:rowOff>47625</xdr:rowOff>
    </xdr:to>
    <xdr:pic>
      <xdr:nvPicPr>
        <xdr:cNvPr id="61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57344" t="62793" r="24062" b="29785"/>
        <a:stretch>
          <a:fillRect/>
        </a:stretch>
      </xdr:blipFill>
      <xdr:spPr bwMode="auto">
        <a:xfrm>
          <a:off x="4391025" y="2133600"/>
          <a:ext cx="923925" cy="314325"/>
        </a:xfrm>
        <a:prstGeom prst="rect">
          <a:avLst/>
        </a:prstGeom>
        <a:noFill/>
        <a:ln w="317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20</xdr:row>
      <xdr:rowOff>76200</xdr:rowOff>
    </xdr:from>
    <xdr:to>
      <xdr:col>12</xdr:col>
      <xdr:colOff>19049</xdr:colOff>
      <xdr:row>22</xdr:row>
      <xdr:rowOff>47625</xdr:rowOff>
    </xdr:to>
    <xdr:pic>
      <xdr:nvPicPr>
        <xdr:cNvPr id="61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57344" t="62793" r="24062" b="29785"/>
        <a:stretch>
          <a:fillRect/>
        </a:stretch>
      </xdr:blipFill>
      <xdr:spPr bwMode="auto">
        <a:xfrm>
          <a:off x="4400550" y="3038475"/>
          <a:ext cx="923925" cy="314325"/>
        </a:xfrm>
        <a:prstGeom prst="rect">
          <a:avLst/>
        </a:prstGeom>
        <a:noFill/>
        <a:ln w="317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9525</xdr:colOff>
      <xdr:row>3</xdr:row>
      <xdr:rowOff>9525</xdr:rowOff>
    </xdr:from>
    <xdr:to>
      <xdr:col>15</xdr:col>
      <xdr:colOff>19050</xdr:colOff>
      <xdr:row>5</xdr:row>
      <xdr:rowOff>152400</xdr:rowOff>
    </xdr:to>
    <xdr:pic>
      <xdr:nvPicPr>
        <xdr:cNvPr id="24577" name="3 Imagen" descr="Formula 020 cond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72025" y="523875"/>
          <a:ext cx="1466850" cy="466725"/>
        </a:xfrm>
        <a:prstGeom prst="rect">
          <a:avLst/>
        </a:prstGeom>
        <a:noFill/>
        <a:ln w="3175" cap="sq">
          <a:solidFill>
            <a:srgbClr val="7F7F7F"/>
          </a:solidFill>
          <a:miter lim="800000"/>
          <a:headEnd/>
          <a:tailEnd/>
        </a:ln>
      </xdr:spPr>
    </xdr:pic>
    <xdr:clientData/>
  </xdr:twoCellAnchor>
  <xdr:twoCellAnchor editAs="oneCell">
    <xdr:from>
      <xdr:col>10</xdr:col>
      <xdr:colOff>457200</xdr:colOff>
      <xdr:row>37</xdr:row>
      <xdr:rowOff>85725</xdr:rowOff>
    </xdr:from>
    <xdr:to>
      <xdr:col>15</xdr:col>
      <xdr:colOff>9525</xdr:colOff>
      <xdr:row>40</xdr:row>
      <xdr:rowOff>0</xdr:rowOff>
    </xdr:to>
    <xdr:pic>
      <xdr:nvPicPr>
        <xdr:cNvPr id="24578" name="4 Imagen" descr="Formula 020 rad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76750" y="5029200"/>
          <a:ext cx="1752600" cy="400050"/>
        </a:xfrm>
        <a:prstGeom prst="rect">
          <a:avLst/>
        </a:prstGeom>
        <a:noFill/>
        <a:ln w="3175">
          <a:solidFill>
            <a:srgbClr val="7F7F7F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152400</xdr:colOff>
      <xdr:row>3</xdr:row>
      <xdr:rowOff>19050</xdr:rowOff>
    </xdr:from>
    <xdr:to>
      <xdr:col>15</xdr:col>
      <xdr:colOff>1</xdr:colOff>
      <xdr:row>6</xdr:row>
      <xdr:rowOff>0</xdr:rowOff>
    </xdr:to>
    <xdr:pic>
      <xdr:nvPicPr>
        <xdr:cNvPr id="2" name="2 Imagen" descr="Formula 020 cond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43475" y="504825"/>
          <a:ext cx="1466850" cy="466725"/>
        </a:xfrm>
        <a:prstGeom prst="rect">
          <a:avLst/>
        </a:prstGeom>
        <a:noFill/>
        <a:ln w="3175" cap="sq">
          <a:solidFill>
            <a:srgbClr val="7F7F7F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210609</xdr:colOff>
      <xdr:row>6</xdr:row>
      <xdr:rowOff>33338</xdr:rowOff>
    </xdr:from>
    <xdr:to>
      <xdr:col>12</xdr:col>
      <xdr:colOff>169414</xdr:colOff>
      <xdr:row>11</xdr:row>
      <xdr:rowOff>150834</xdr:rowOff>
    </xdr:to>
    <xdr:sp macro="" textlink="">
      <xdr:nvSpPr>
        <xdr:cNvPr id="2" name="1 Corchetes"/>
        <xdr:cNvSpPr/>
      </xdr:nvSpPr>
      <xdr:spPr>
        <a:xfrm>
          <a:off x="3982509" y="700088"/>
          <a:ext cx="1112572" cy="674687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endParaRPr lang="es-MX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29</xdr:row>
      <xdr:rowOff>57150</xdr:rowOff>
    </xdr:from>
    <xdr:to>
      <xdr:col>14</xdr:col>
      <xdr:colOff>0</xdr:colOff>
      <xdr:row>30</xdr:row>
      <xdr:rowOff>142875</xdr:rowOff>
    </xdr:to>
    <xdr:sp macro="" textlink="">
      <xdr:nvSpPr>
        <xdr:cNvPr id="27649" name="2 Rectángulo"/>
        <xdr:cNvSpPr>
          <a:spLocks noChangeArrowheads="1"/>
        </xdr:cNvSpPr>
      </xdr:nvSpPr>
      <xdr:spPr bwMode="auto">
        <a:xfrm>
          <a:off x="971550" y="5048250"/>
          <a:ext cx="4962525" cy="276225"/>
        </a:xfrm>
        <a:prstGeom prst="rect">
          <a:avLst/>
        </a:prstGeom>
        <a:gradFill rotWithShape="1">
          <a:gsLst>
            <a:gs pos="0">
              <a:srgbClr val="0D0D0D">
                <a:alpha val="70000"/>
              </a:srgbClr>
            </a:gs>
            <a:gs pos="39999">
              <a:srgbClr val="7F7F7F">
                <a:alpha val="70000"/>
              </a:srgbClr>
            </a:gs>
            <a:gs pos="70000">
              <a:srgbClr val="BFBFBF">
                <a:alpha val="70000"/>
              </a:srgbClr>
            </a:gs>
            <a:gs pos="100000">
              <a:srgbClr val="FFFFFF">
                <a:alpha val="70000"/>
              </a:srgbClr>
            </a:gs>
          </a:gsLst>
          <a:lin ang="10800000" scaled="1"/>
        </a:gradFill>
        <a:ln w="12700" algn="ctr">
          <a:solidFill>
            <a:srgbClr val="262626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246516</xdr:colOff>
      <xdr:row>26</xdr:row>
      <xdr:rowOff>185624</xdr:rowOff>
    </xdr:from>
    <xdr:to>
      <xdr:col>4</xdr:col>
      <xdr:colOff>230867</xdr:colOff>
      <xdr:row>28</xdr:row>
      <xdr:rowOff>123712</xdr:rowOff>
    </xdr:to>
    <xdr:sp macro="" textlink="">
      <xdr:nvSpPr>
        <xdr:cNvPr id="4" name="3 Flecha abajo"/>
        <xdr:cNvSpPr/>
      </xdr:nvSpPr>
      <xdr:spPr>
        <a:xfrm>
          <a:off x="881516" y="4588291"/>
          <a:ext cx="746351" cy="319088"/>
        </a:xfrm>
        <a:prstGeom prst="downArrow">
          <a:avLst>
            <a:gd name="adj1" fmla="val 50000"/>
            <a:gd name="adj2" fmla="val 49999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es-MX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T202"/>
  <sheetViews>
    <sheetView zoomScale="82" zoomScaleNormal="82" zoomScalePageLayoutView="70" workbookViewId="0">
      <selection activeCell="K96" sqref="K96"/>
    </sheetView>
  </sheetViews>
  <sheetFormatPr baseColWidth="10" defaultColWidth="10.85546875" defaultRowHeight="12.75" x14ac:dyDescent="0.2"/>
  <cols>
    <col min="1" max="1" width="4.7109375" style="2" customWidth="1"/>
    <col min="2" max="2" width="5.7109375" style="2" customWidth="1"/>
    <col min="3" max="3" width="15.28515625" style="2" customWidth="1"/>
    <col min="4" max="4" width="10.7109375" style="8" customWidth="1"/>
    <col min="5" max="5" width="5.7109375" style="47" customWidth="1"/>
    <col min="6" max="7" width="10.7109375" style="2" customWidth="1"/>
    <col min="8" max="8" width="15.7109375" style="2" customWidth="1"/>
    <col min="9" max="9" width="6.7109375" style="2" customWidth="1"/>
    <col min="10" max="10" width="10.7109375" style="2" customWidth="1"/>
    <col min="11" max="11" width="10.85546875" style="2"/>
    <col min="12" max="12" width="10.85546875" style="3"/>
    <col min="13" max="13" width="16" style="2" customWidth="1"/>
    <col min="14" max="15" width="10.85546875" style="2"/>
    <col min="16" max="16" width="13.28515625" style="2" customWidth="1"/>
    <col min="17" max="16384" width="10.85546875" style="2"/>
  </cols>
  <sheetData>
    <row r="1" spans="1:12" x14ac:dyDescent="0.2">
      <c r="B1" s="3"/>
      <c r="C1" s="3"/>
      <c r="D1" s="1"/>
      <c r="E1" s="10"/>
      <c r="F1" s="3"/>
      <c r="G1" s="3"/>
      <c r="H1" s="3"/>
      <c r="I1" s="3"/>
      <c r="J1" s="3"/>
      <c r="K1" s="3"/>
    </row>
    <row r="2" spans="1:12" x14ac:dyDescent="0.2">
      <c r="B2" s="356" t="s">
        <v>331</v>
      </c>
      <c r="C2" s="356"/>
      <c r="D2" s="356"/>
      <c r="E2" s="356"/>
      <c r="F2" s="356"/>
      <c r="G2" s="356"/>
      <c r="H2" s="356"/>
      <c r="I2" s="356"/>
      <c r="J2" s="356"/>
      <c r="K2" s="26"/>
    </row>
    <row r="3" spans="1:12" x14ac:dyDescent="0.2">
      <c r="B3" s="356" t="s">
        <v>332</v>
      </c>
      <c r="C3" s="356"/>
      <c r="D3" s="356"/>
      <c r="E3" s="356"/>
      <c r="F3" s="356"/>
      <c r="G3" s="356"/>
      <c r="H3" s="356"/>
      <c r="I3" s="356"/>
      <c r="J3" s="356"/>
      <c r="K3" s="26"/>
    </row>
    <row r="4" spans="1:12" x14ac:dyDescent="0.2">
      <c r="B4" s="3"/>
      <c r="C4" s="3"/>
      <c r="D4" s="1"/>
      <c r="E4" s="10"/>
      <c r="F4" s="3"/>
      <c r="G4" s="3"/>
      <c r="H4" s="3"/>
      <c r="I4" s="3"/>
      <c r="J4" s="3"/>
      <c r="K4" s="3"/>
    </row>
    <row r="5" spans="1:12" s="5" customFormat="1" x14ac:dyDescent="0.2">
      <c r="A5" s="4"/>
      <c r="B5" s="4" t="s">
        <v>333</v>
      </c>
      <c r="C5" s="4"/>
      <c r="D5" s="20"/>
      <c r="E5" s="46"/>
      <c r="F5" s="4"/>
      <c r="G5" s="4"/>
      <c r="H5" s="4"/>
      <c r="I5" s="4"/>
      <c r="J5" s="4"/>
      <c r="K5" s="4"/>
      <c r="L5" s="4"/>
    </row>
    <row r="6" spans="1:12" x14ac:dyDescent="0.2">
      <c r="A6" s="3"/>
      <c r="B6" s="3"/>
      <c r="C6" s="3"/>
      <c r="D6" s="1"/>
      <c r="E6" s="10"/>
      <c r="F6" s="3"/>
      <c r="G6" s="3"/>
      <c r="H6" s="3"/>
      <c r="I6" s="3"/>
      <c r="J6" s="3"/>
      <c r="K6" s="3"/>
    </row>
    <row r="7" spans="1:12" x14ac:dyDescent="0.2">
      <c r="A7" s="3"/>
      <c r="B7" s="3" t="s">
        <v>334</v>
      </c>
      <c r="C7" s="6" t="s">
        <v>335</v>
      </c>
      <c r="D7" s="1"/>
      <c r="E7" s="10"/>
      <c r="F7" s="3"/>
      <c r="G7" s="3"/>
      <c r="H7" s="3"/>
      <c r="I7" s="3"/>
      <c r="J7" s="3"/>
      <c r="K7" s="3"/>
    </row>
    <row r="8" spans="1:12" x14ac:dyDescent="0.2">
      <c r="A8" s="3"/>
      <c r="B8" s="3"/>
      <c r="C8" s="3"/>
      <c r="D8" s="1"/>
      <c r="E8" s="10"/>
      <c r="F8" s="3"/>
      <c r="G8" s="3"/>
      <c r="H8" s="3"/>
      <c r="I8" s="3"/>
      <c r="J8" s="3"/>
      <c r="K8" s="3"/>
    </row>
    <row r="9" spans="1:12" x14ac:dyDescent="0.2">
      <c r="A9" s="3"/>
      <c r="B9" s="3"/>
      <c r="C9" s="3" t="s">
        <v>336</v>
      </c>
      <c r="D9" s="1"/>
      <c r="E9" s="359" t="s">
        <v>446</v>
      </c>
      <c r="F9" s="360"/>
      <c r="G9" s="360"/>
      <c r="H9" s="360"/>
      <c r="I9" s="361"/>
      <c r="J9" s="3"/>
      <c r="K9" s="3"/>
    </row>
    <row r="10" spans="1:12" ht="6" customHeight="1" x14ac:dyDescent="0.2">
      <c r="A10" s="3"/>
      <c r="B10" s="3"/>
      <c r="C10" s="3"/>
      <c r="D10" s="1"/>
      <c r="E10" s="214"/>
      <c r="F10" s="214"/>
      <c r="G10" s="214"/>
      <c r="H10" s="214"/>
      <c r="I10" s="214"/>
      <c r="J10" s="3"/>
      <c r="K10" s="3"/>
    </row>
    <row r="11" spans="1:12" x14ac:dyDescent="0.2">
      <c r="A11" s="3"/>
      <c r="B11" s="3"/>
      <c r="C11" s="3" t="s">
        <v>337</v>
      </c>
      <c r="D11" s="1"/>
      <c r="E11" s="359" t="s">
        <v>444</v>
      </c>
      <c r="F11" s="360"/>
      <c r="G11" s="360"/>
      <c r="H11" s="360"/>
      <c r="I11" s="361"/>
      <c r="J11" s="3"/>
      <c r="K11" s="3"/>
    </row>
    <row r="12" spans="1:12" ht="6" customHeight="1" x14ac:dyDescent="0.2">
      <c r="A12" s="3"/>
      <c r="B12" s="3"/>
      <c r="C12" s="3"/>
      <c r="D12" s="1"/>
      <c r="E12" s="214"/>
      <c r="F12" s="214"/>
      <c r="G12" s="214"/>
      <c r="H12" s="214"/>
      <c r="I12" s="214"/>
      <c r="J12" s="3"/>
      <c r="K12" s="3"/>
    </row>
    <row r="13" spans="1:12" x14ac:dyDescent="0.2">
      <c r="A13" s="3"/>
      <c r="B13" s="3"/>
      <c r="C13" s="3" t="s">
        <v>338</v>
      </c>
      <c r="D13" s="1"/>
      <c r="E13" s="359" t="s">
        <v>445</v>
      </c>
      <c r="F13" s="360"/>
      <c r="G13" s="360"/>
      <c r="H13" s="360"/>
      <c r="I13" s="361"/>
      <c r="J13" s="3"/>
      <c r="K13" s="3"/>
    </row>
    <row r="14" spans="1:12" ht="6" customHeight="1" x14ac:dyDescent="0.2">
      <c r="A14" s="3"/>
      <c r="B14" s="3"/>
      <c r="C14" s="3"/>
      <c r="D14" s="1"/>
      <c r="E14" s="214"/>
      <c r="F14" s="214"/>
      <c r="G14" s="214"/>
      <c r="H14" s="214"/>
      <c r="I14" s="214"/>
      <c r="J14" s="3"/>
      <c r="K14" s="3"/>
    </row>
    <row r="15" spans="1:12" x14ac:dyDescent="0.2">
      <c r="A15" s="3"/>
      <c r="B15" s="3"/>
      <c r="C15" s="3" t="s">
        <v>339</v>
      </c>
      <c r="D15" s="1"/>
      <c r="E15" s="359"/>
      <c r="F15" s="360"/>
      <c r="G15" s="360"/>
      <c r="H15" s="360"/>
      <c r="I15" s="361"/>
      <c r="J15" s="3"/>
      <c r="K15" s="3"/>
    </row>
    <row r="16" spans="1:12" ht="6" customHeight="1" x14ac:dyDescent="0.2">
      <c r="A16" s="3"/>
      <c r="B16" s="3"/>
      <c r="C16" s="3"/>
      <c r="D16" s="1"/>
      <c r="E16" s="214"/>
      <c r="F16" s="214"/>
      <c r="G16" s="214"/>
      <c r="H16" s="214"/>
      <c r="I16" s="214"/>
      <c r="J16" s="3"/>
      <c r="K16" s="3"/>
    </row>
    <row r="17" spans="1:11" x14ac:dyDescent="0.2">
      <c r="A17" s="3"/>
      <c r="B17" s="3"/>
      <c r="C17" s="3" t="s">
        <v>340</v>
      </c>
      <c r="D17" s="1"/>
      <c r="E17" s="359"/>
      <c r="F17" s="360"/>
      <c r="G17" s="360"/>
      <c r="H17" s="360"/>
      <c r="I17" s="361"/>
      <c r="J17" s="3"/>
      <c r="K17" s="3"/>
    </row>
    <row r="18" spans="1:11" ht="6" customHeight="1" x14ac:dyDescent="0.2">
      <c r="A18" s="3"/>
      <c r="B18" s="3"/>
      <c r="C18" s="3"/>
      <c r="D18" s="1"/>
      <c r="E18" s="214"/>
      <c r="F18" s="214"/>
      <c r="G18" s="214"/>
      <c r="H18" s="214"/>
      <c r="I18" s="214"/>
      <c r="J18" s="3"/>
      <c r="K18" s="3"/>
    </row>
    <row r="19" spans="1:11" x14ac:dyDescent="0.2">
      <c r="A19" s="3"/>
      <c r="B19" s="3"/>
      <c r="C19" s="3" t="s">
        <v>341</v>
      </c>
      <c r="D19" s="1"/>
      <c r="E19" s="359"/>
      <c r="F19" s="360"/>
      <c r="G19" s="360"/>
      <c r="H19" s="360"/>
      <c r="I19" s="361"/>
      <c r="J19" s="3"/>
      <c r="K19" s="3"/>
    </row>
    <row r="20" spans="1:11" ht="6" customHeight="1" x14ac:dyDescent="0.2">
      <c r="A20" s="3"/>
      <c r="B20" s="3"/>
      <c r="C20" s="3"/>
      <c r="D20" s="1"/>
      <c r="E20" s="214"/>
      <c r="F20" s="214"/>
      <c r="G20" s="214"/>
      <c r="H20" s="214"/>
      <c r="I20" s="214"/>
      <c r="J20" s="3"/>
      <c r="K20" s="3"/>
    </row>
    <row r="21" spans="1:11" x14ac:dyDescent="0.2">
      <c r="A21" s="3"/>
      <c r="B21" s="3"/>
      <c r="C21" s="3" t="s">
        <v>342</v>
      </c>
      <c r="D21" s="1"/>
      <c r="E21" s="359"/>
      <c r="F21" s="360"/>
      <c r="G21" s="360"/>
      <c r="H21" s="360"/>
      <c r="I21" s="361"/>
      <c r="J21" s="3"/>
      <c r="K21" s="3"/>
    </row>
    <row r="22" spans="1:11" x14ac:dyDescent="0.2">
      <c r="A22" s="3"/>
      <c r="B22" s="3"/>
      <c r="C22" s="3"/>
      <c r="D22" s="1"/>
      <c r="E22" s="10"/>
      <c r="F22" s="3"/>
      <c r="G22" s="3"/>
      <c r="H22" s="3"/>
      <c r="I22" s="3"/>
      <c r="J22" s="3"/>
      <c r="K22" s="3"/>
    </row>
    <row r="23" spans="1:11" x14ac:dyDescent="0.2">
      <c r="A23" s="3"/>
      <c r="B23" s="3" t="s">
        <v>343</v>
      </c>
      <c r="C23" s="6" t="s">
        <v>344</v>
      </c>
      <c r="D23" s="1"/>
      <c r="E23" s="10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1"/>
      <c r="E24" s="10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 t="s">
        <v>336</v>
      </c>
      <c r="D25" s="1"/>
      <c r="E25" s="362" t="s">
        <v>447</v>
      </c>
      <c r="F25" s="363"/>
      <c r="G25" s="363"/>
      <c r="H25" s="363"/>
      <c r="I25" s="364"/>
      <c r="J25" s="3"/>
      <c r="K25" s="3"/>
    </row>
    <row r="26" spans="1:11" ht="6" customHeight="1" x14ac:dyDescent="0.2">
      <c r="A26" s="3"/>
      <c r="B26" s="3"/>
      <c r="C26" s="3"/>
      <c r="D26" s="1"/>
      <c r="E26" s="214"/>
      <c r="F26" s="214"/>
      <c r="G26" s="214"/>
      <c r="H26" s="214"/>
      <c r="I26" s="214"/>
      <c r="J26" s="3"/>
      <c r="K26" s="3"/>
    </row>
    <row r="27" spans="1:11" x14ac:dyDescent="0.2">
      <c r="A27" s="3"/>
      <c r="B27" s="3"/>
      <c r="C27" s="3" t="s">
        <v>337</v>
      </c>
      <c r="D27" s="1"/>
      <c r="E27" s="359"/>
      <c r="F27" s="360"/>
      <c r="G27" s="360"/>
      <c r="H27" s="360"/>
      <c r="I27" s="361"/>
      <c r="J27" s="3"/>
      <c r="K27" s="3"/>
    </row>
    <row r="28" spans="1:11" ht="6" customHeight="1" x14ac:dyDescent="0.2">
      <c r="A28" s="3"/>
      <c r="B28" s="3"/>
      <c r="C28" s="3"/>
      <c r="D28" s="1"/>
      <c r="E28" s="214"/>
      <c r="F28" s="214"/>
      <c r="G28" s="214"/>
      <c r="H28" s="214"/>
      <c r="I28" s="214"/>
      <c r="J28" s="3"/>
      <c r="K28" s="3"/>
    </row>
    <row r="29" spans="1:11" x14ac:dyDescent="0.2">
      <c r="A29" s="3"/>
      <c r="B29" s="3"/>
      <c r="C29" s="3" t="s">
        <v>338</v>
      </c>
      <c r="D29" s="1"/>
      <c r="E29" s="359"/>
      <c r="F29" s="360"/>
      <c r="G29" s="360"/>
      <c r="H29" s="360"/>
      <c r="I29" s="361"/>
      <c r="J29" s="3"/>
      <c r="K29" s="3"/>
    </row>
    <row r="30" spans="1:11" ht="6" customHeight="1" x14ac:dyDescent="0.2">
      <c r="A30" s="3"/>
      <c r="B30" s="3"/>
      <c r="C30" s="3"/>
      <c r="D30" s="1"/>
      <c r="E30" s="214"/>
      <c r="F30" s="214"/>
      <c r="G30" s="214"/>
      <c r="H30" s="214"/>
      <c r="I30" s="214"/>
      <c r="J30" s="3"/>
      <c r="K30" s="3"/>
    </row>
    <row r="31" spans="1:11" x14ac:dyDescent="0.2">
      <c r="A31" s="3"/>
      <c r="B31" s="3"/>
      <c r="C31" s="3" t="s">
        <v>339</v>
      </c>
      <c r="D31" s="1"/>
      <c r="E31" s="365" t="s">
        <v>15</v>
      </c>
      <c r="F31" s="366"/>
      <c r="G31" s="366"/>
      <c r="H31" s="366"/>
      <c r="I31" s="367"/>
      <c r="J31" s="3"/>
      <c r="K31" s="3"/>
    </row>
    <row r="32" spans="1:11" ht="6" customHeight="1" x14ac:dyDescent="0.2">
      <c r="A32" s="3"/>
      <c r="B32" s="3"/>
      <c r="C32" s="3"/>
      <c r="D32" s="1"/>
      <c r="E32" s="214"/>
      <c r="F32" s="214"/>
      <c r="G32" s="214"/>
      <c r="H32" s="214"/>
      <c r="I32" s="214"/>
      <c r="J32" s="3"/>
      <c r="K32" s="3"/>
    </row>
    <row r="33" spans="1:11" x14ac:dyDescent="0.2">
      <c r="A33" s="3"/>
      <c r="B33" s="3"/>
      <c r="C33" s="3" t="s">
        <v>340</v>
      </c>
      <c r="D33" s="1"/>
      <c r="E33" s="359" t="s">
        <v>13</v>
      </c>
      <c r="F33" s="360"/>
      <c r="G33" s="360"/>
      <c r="H33" s="360"/>
      <c r="I33" s="361"/>
      <c r="J33" s="3"/>
      <c r="K33" s="3"/>
    </row>
    <row r="34" spans="1:11" ht="6" customHeight="1" x14ac:dyDescent="0.2">
      <c r="A34" s="3"/>
      <c r="B34" s="3"/>
      <c r="C34" s="3"/>
      <c r="D34" s="1"/>
      <c r="E34" s="214"/>
      <c r="F34" s="214"/>
      <c r="G34" s="214"/>
      <c r="H34" s="214"/>
      <c r="I34" s="214"/>
      <c r="J34" s="3"/>
      <c r="K34" s="3"/>
    </row>
    <row r="35" spans="1:11" x14ac:dyDescent="0.2">
      <c r="A35" s="3"/>
      <c r="B35" s="3"/>
      <c r="C35" s="3" t="s">
        <v>341</v>
      </c>
      <c r="D35" s="1"/>
      <c r="E35" s="359"/>
      <c r="F35" s="360"/>
      <c r="G35" s="360"/>
      <c r="H35" s="360"/>
      <c r="I35" s="361"/>
      <c r="J35" s="3"/>
      <c r="K35" s="3"/>
    </row>
    <row r="36" spans="1:11" ht="6" customHeight="1" x14ac:dyDescent="0.2">
      <c r="A36" s="3"/>
      <c r="B36" s="3"/>
      <c r="C36" s="3"/>
      <c r="D36" s="1"/>
      <c r="E36" s="214"/>
      <c r="F36" s="214"/>
      <c r="G36" s="214"/>
      <c r="H36" s="214"/>
      <c r="I36" s="214"/>
      <c r="J36" s="3"/>
      <c r="K36" s="3"/>
    </row>
    <row r="37" spans="1:11" x14ac:dyDescent="0.2">
      <c r="A37" s="3"/>
      <c r="B37" s="3"/>
      <c r="C37" s="3" t="s">
        <v>342</v>
      </c>
      <c r="D37" s="1"/>
      <c r="E37" s="359"/>
      <c r="F37" s="360"/>
      <c r="G37" s="360"/>
      <c r="H37" s="360"/>
      <c r="I37" s="361"/>
      <c r="J37" s="3"/>
      <c r="K37" s="3"/>
    </row>
    <row r="38" spans="1:11" x14ac:dyDescent="0.2">
      <c r="A38" s="3"/>
      <c r="B38" s="3"/>
      <c r="C38" s="3"/>
      <c r="D38" s="1"/>
      <c r="E38" s="48"/>
      <c r="F38" s="49"/>
      <c r="G38" s="49"/>
      <c r="H38" s="49"/>
      <c r="I38" s="49"/>
      <c r="J38" s="3"/>
      <c r="K38" s="3"/>
    </row>
    <row r="39" spans="1:11" x14ac:dyDescent="0.2">
      <c r="A39" s="3"/>
      <c r="B39" s="125" t="s">
        <v>422</v>
      </c>
      <c r="C39" s="6" t="s">
        <v>345</v>
      </c>
      <c r="D39" s="1"/>
      <c r="E39" s="10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1"/>
      <c r="E40" s="10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 t="s">
        <v>336</v>
      </c>
      <c r="D41" s="1"/>
      <c r="E41" s="359"/>
      <c r="F41" s="360"/>
      <c r="G41" s="360"/>
      <c r="H41" s="360"/>
      <c r="I41" s="361"/>
      <c r="J41" s="49"/>
      <c r="K41" s="3"/>
    </row>
    <row r="42" spans="1:11" ht="6" customHeight="1" x14ac:dyDescent="0.2">
      <c r="A42" s="3"/>
      <c r="B42" s="3"/>
      <c r="C42" s="3"/>
      <c r="D42" s="1"/>
      <c r="E42" s="214"/>
      <c r="F42" s="215"/>
      <c r="G42" s="215"/>
      <c r="H42" s="215"/>
      <c r="I42" s="215"/>
      <c r="J42" s="49"/>
      <c r="K42" s="3"/>
    </row>
    <row r="43" spans="1:11" x14ac:dyDescent="0.2">
      <c r="A43" s="3"/>
      <c r="B43" s="3"/>
      <c r="C43" s="3" t="s">
        <v>337</v>
      </c>
      <c r="D43" s="1"/>
      <c r="E43" s="359"/>
      <c r="F43" s="360"/>
      <c r="G43" s="360"/>
      <c r="H43" s="360"/>
      <c r="I43" s="361"/>
      <c r="J43" s="49"/>
      <c r="K43" s="3"/>
    </row>
    <row r="44" spans="1:11" ht="6" customHeight="1" x14ac:dyDescent="0.2">
      <c r="A44" s="3"/>
      <c r="B44" s="3"/>
      <c r="C44" s="3"/>
      <c r="D44" s="1"/>
      <c r="E44" s="214"/>
      <c r="F44" s="214"/>
      <c r="G44" s="214"/>
      <c r="H44" s="214"/>
      <c r="I44" s="214"/>
      <c r="J44" s="49"/>
      <c r="K44" s="3"/>
    </row>
    <row r="45" spans="1:11" x14ac:dyDescent="0.2">
      <c r="A45" s="3"/>
      <c r="B45" s="3"/>
      <c r="C45" s="3" t="s">
        <v>338</v>
      </c>
      <c r="D45" s="1"/>
      <c r="E45" s="359"/>
      <c r="F45" s="360"/>
      <c r="G45" s="360"/>
      <c r="H45" s="360"/>
      <c r="I45" s="361"/>
      <c r="J45" s="49"/>
      <c r="K45" s="3"/>
    </row>
    <row r="46" spans="1:11" ht="6" customHeight="1" x14ac:dyDescent="0.2">
      <c r="A46" s="3"/>
      <c r="B46" s="3"/>
      <c r="C46" s="3"/>
      <c r="D46" s="1"/>
      <c r="E46" s="214"/>
      <c r="F46" s="214"/>
      <c r="G46" s="214"/>
      <c r="H46" s="214"/>
      <c r="I46" s="214"/>
      <c r="J46" s="49"/>
      <c r="K46" s="3"/>
    </row>
    <row r="47" spans="1:11" x14ac:dyDescent="0.2">
      <c r="A47" s="3"/>
      <c r="B47" s="3"/>
      <c r="C47" s="3" t="s">
        <v>339</v>
      </c>
      <c r="D47" s="1"/>
      <c r="E47" s="359"/>
      <c r="F47" s="360"/>
      <c r="G47" s="360"/>
      <c r="H47" s="360"/>
      <c r="I47" s="361"/>
      <c r="J47" s="49"/>
      <c r="K47" s="3"/>
    </row>
    <row r="48" spans="1:11" ht="6" customHeight="1" x14ac:dyDescent="0.2">
      <c r="A48" s="3"/>
      <c r="B48" s="3"/>
      <c r="C48" s="3"/>
      <c r="D48" s="1"/>
      <c r="E48" s="214"/>
      <c r="F48" s="214"/>
      <c r="G48" s="214"/>
      <c r="H48" s="214"/>
      <c r="I48" s="214"/>
      <c r="J48" s="49"/>
      <c r="K48" s="3"/>
    </row>
    <row r="49" spans="1:20" x14ac:dyDescent="0.2">
      <c r="A49" s="3"/>
      <c r="B49" s="3"/>
      <c r="C49" s="3" t="s">
        <v>340</v>
      </c>
      <c r="D49" s="1"/>
      <c r="E49" s="359"/>
      <c r="F49" s="360"/>
      <c r="G49" s="360"/>
      <c r="H49" s="360"/>
      <c r="I49" s="361"/>
      <c r="J49" s="49"/>
      <c r="K49" s="3"/>
    </row>
    <row r="50" spans="1:20" ht="6" customHeight="1" x14ac:dyDescent="0.2">
      <c r="A50" s="3"/>
      <c r="B50" s="3"/>
      <c r="C50" s="3"/>
      <c r="D50" s="1"/>
      <c r="E50" s="48"/>
      <c r="F50" s="49"/>
      <c r="G50" s="49"/>
      <c r="H50" s="49"/>
      <c r="I50" s="49"/>
      <c r="J50" s="49"/>
      <c r="K50" s="3"/>
    </row>
    <row r="51" spans="1:20" x14ac:dyDescent="0.2">
      <c r="A51" s="3"/>
      <c r="B51" s="3"/>
      <c r="C51" s="3" t="s">
        <v>341</v>
      </c>
      <c r="D51" s="1"/>
      <c r="E51" s="359"/>
      <c r="F51" s="361"/>
      <c r="G51" s="50"/>
      <c r="H51" s="7" t="s">
        <v>347</v>
      </c>
      <c r="I51" s="357"/>
      <c r="J51" s="358"/>
      <c r="K51" s="3"/>
    </row>
    <row r="52" spans="1:20" ht="6" customHeight="1" x14ac:dyDescent="0.2">
      <c r="A52" s="3"/>
      <c r="B52" s="3"/>
      <c r="C52" s="3"/>
      <c r="D52" s="1"/>
      <c r="E52" s="214"/>
      <c r="F52" s="214"/>
      <c r="G52" s="49"/>
      <c r="H52" s="3"/>
      <c r="I52" s="215"/>
      <c r="J52" s="215"/>
      <c r="K52" s="3"/>
    </row>
    <row r="53" spans="1:20" x14ac:dyDescent="0.2">
      <c r="A53" s="3"/>
      <c r="B53" s="3"/>
      <c r="C53" s="3" t="s">
        <v>342</v>
      </c>
      <c r="D53" s="1"/>
      <c r="E53" s="359"/>
      <c r="F53" s="361"/>
      <c r="G53" s="50"/>
      <c r="H53" s="7" t="s">
        <v>348</v>
      </c>
      <c r="I53" s="357"/>
      <c r="J53" s="358"/>
      <c r="K53" s="3"/>
    </row>
    <row r="54" spans="1:20" ht="6" customHeight="1" x14ac:dyDescent="0.2">
      <c r="A54" s="3"/>
      <c r="B54" s="3"/>
      <c r="C54" s="3"/>
      <c r="D54" s="1"/>
      <c r="E54" s="48"/>
      <c r="F54" s="49"/>
      <c r="G54" s="49"/>
      <c r="H54" s="3"/>
      <c r="I54" s="49"/>
      <c r="J54" s="49"/>
      <c r="K54" s="3"/>
    </row>
    <row r="55" spans="1:20" ht="15" x14ac:dyDescent="0.25">
      <c r="A55" s="3"/>
      <c r="B55" s="3"/>
      <c r="C55" s="3" t="s">
        <v>346</v>
      </c>
      <c r="D55" s="1"/>
      <c r="E55" s="353"/>
      <c r="F55" s="354"/>
      <c r="G55" s="354"/>
      <c r="H55" s="354"/>
      <c r="I55" s="355"/>
      <c r="J55" s="49"/>
      <c r="K55" s="3"/>
    </row>
    <row r="56" spans="1:20" ht="15" x14ac:dyDescent="0.25">
      <c r="A56" s="3"/>
      <c r="B56" s="3"/>
      <c r="C56" s="3"/>
      <c r="D56" s="1"/>
      <c r="E56" s="117"/>
      <c r="F56" s="50"/>
      <c r="G56" s="49"/>
      <c r="H56" s="49"/>
      <c r="I56" s="49"/>
      <c r="J56" s="49"/>
      <c r="K56" s="3"/>
    </row>
    <row r="57" spans="1:20" x14ac:dyDescent="0.2">
      <c r="A57" s="3"/>
      <c r="B57" s="3"/>
      <c r="C57" s="3"/>
      <c r="D57" s="1"/>
      <c r="E57" s="10"/>
      <c r="F57" s="3"/>
      <c r="G57" s="3"/>
      <c r="H57" s="3"/>
      <c r="I57" s="3"/>
      <c r="J57" s="3"/>
      <c r="K57" s="3"/>
    </row>
    <row r="58" spans="1:20" x14ac:dyDescent="0.2">
      <c r="A58" s="3"/>
      <c r="B58" s="128" t="s">
        <v>438</v>
      </c>
      <c r="C58" s="4"/>
      <c r="D58" s="20"/>
      <c r="E58" s="46"/>
      <c r="F58" s="4"/>
      <c r="G58" s="3"/>
      <c r="H58" s="3"/>
      <c r="I58" s="3"/>
      <c r="J58" s="3"/>
      <c r="K58" s="3"/>
    </row>
    <row r="59" spans="1:20" x14ac:dyDescent="0.2">
      <c r="A59" s="3"/>
      <c r="B59" s="3"/>
      <c r="C59" s="3"/>
      <c r="D59" s="1"/>
      <c r="E59" s="10"/>
      <c r="F59" s="3"/>
      <c r="G59" s="3"/>
      <c r="H59" s="3"/>
      <c r="I59" s="3"/>
      <c r="J59" s="3"/>
      <c r="K59" s="3"/>
    </row>
    <row r="60" spans="1:20" x14ac:dyDescent="0.2">
      <c r="A60" s="3"/>
      <c r="B60" s="3" t="s">
        <v>326</v>
      </c>
      <c r="C60" s="6" t="s">
        <v>327</v>
      </c>
      <c r="D60" s="1"/>
      <c r="E60" s="10"/>
      <c r="F60" s="128" t="s">
        <v>49</v>
      </c>
      <c r="G60" s="3"/>
      <c r="H60" s="3"/>
      <c r="I60" s="3"/>
      <c r="J60" s="3"/>
      <c r="K60" s="3"/>
    </row>
    <row r="61" spans="1:20" x14ac:dyDescent="0.2">
      <c r="A61" s="3"/>
      <c r="B61" s="3"/>
      <c r="C61" s="3"/>
      <c r="D61" s="1"/>
      <c r="E61" s="10"/>
      <c r="F61" s="3"/>
      <c r="G61" s="3"/>
      <c r="H61" s="3"/>
      <c r="I61" s="3"/>
      <c r="J61" s="3"/>
      <c r="K61" s="3"/>
      <c r="M61" s="125"/>
      <c r="N61" s="268"/>
      <c r="O61" s="125"/>
      <c r="P61" s="123"/>
      <c r="Q61" s="123"/>
    </row>
    <row r="62" spans="1:20" x14ac:dyDescent="0.2">
      <c r="A62" s="3"/>
      <c r="B62" s="3"/>
      <c r="C62" s="122" t="s">
        <v>419</v>
      </c>
      <c r="D62" s="218">
        <v>2</v>
      </c>
      <c r="E62" s="10"/>
      <c r="F62" s="3"/>
      <c r="G62" s="3"/>
      <c r="H62" s="3"/>
      <c r="I62" s="3"/>
      <c r="J62" s="3"/>
      <c r="K62" s="3"/>
      <c r="M62" s="273" t="s">
        <v>443</v>
      </c>
      <c r="N62" s="218">
        <v>1</v>
      </c>
      <c r="O62" s="125"/>
      <c r="P62" s="122"/>
      <c r="Q62" s="269"/>
    </row>
    <row r="63" spans="1:20" x14ac:dyDescent="0.2">
      <c r="A63" s="3"/>
      <c r="B63" s="3"/>
      <c r="C63" s="3"/>
      <c r="D63" s="219"/>
      <c r="E63" s="10"/>
      <c r="F63" s="3"/>
      <c r="G63" s="3"/>
      <c r="H63" s="3"/>
      <c r="I63" s="3"/>
      <c r="J63" s="3"/>
      <c r="K63" s="3"/>
      <c r="M63" s="125"/>
      <c r="N63" s="209"/>
      <c r="O63" s="125"/>
      <c r="P63" s="125"/>
      <c r="Q63" s="209"/>
    </row>
    <row r="64" spans="1:20" s="5" customFormat="1" x14ac:dyDescent="0.2">
      <c r="A64" s="4"/>
      <c r="B64" s="3"/>
      <c r="C64" s="7" t="s">
        <v>408</v>
      </c>
      <c r="D64" s="270">
        <f>(N64*$N$62)+Q64</f>
        <v>56.7</v>
      </c>
      <c r="F64" s="50"/>
      <c r="G64" s="4"/>
      <c r="H64" s="4"/>
      <c r="I64" s="4"/>
      <c r="J64" s="4"/>
      <c r="K64" s="4"/>
      <c r="L64" s="4"/>
      <c r="M64" s="122" t="s">
        <v>450</v>
      </c>
      <c r="N64" s="218">
        <v>38.700000000000003</v>
      </c>
      <c r="O64" s="128"/>
      <c r="P64" s="122" t="s">
        <v>449</v>
      </c>
      <c r="Q64" s="218">
        <v>18</v>
      </c>
      <c r="S64" s="122" t="s">
        <v>459</v>
      </c>
      <c r="T64" s="218">
        <f>2*(0.84*0.84)</f>
        <v>1.4111999999999998</v>
      </c>
    </row>
    <row r="65" spans="1:17" ht="6" customHeight="1" x14ac:dyDescent="0.2">
      <c r="A65" s="3"/>
      <c r="B65" s="3"/>
      <c r="C65" s="3"/>
      <c r="D65" s="271"/>
      <c r="E65" s="2"/>
      <c r="F65" s="50"/>
      <c r="G65" s="3"/>
      <c r="H65" s="3"/>
      <c r="I65" s="3"/>
      <c r="J65" s="3"/>
      <c r="K65" s="3"/>
      <c r="M65" s="3"/>
      <c r="N65" s="205"/>
      <c r="O65" s="125"/>
      <c r="P65" s="3"/>
      <c r="Q65" s="205"/>
    </row>
    <row r="66" spans="1:17" x14ac:dyDescent="0.2">
      <c r="A66" s="3"/>
      <c r="B66" s="3"/>
      <c r="C66" s="7" t="s">
        <v>325</v>
      </c>
      <c r="D66" s="270">
        <f>(N66*$N$62)+Q66</f>
        <v>33</v>
      </c>
      <c r="F66" s="50"/>
      <c r="M66" s="122" t="s">
        <v>452</v>
      </c>
      <c r="N66" s="218">
        <v>16.5</v>
      </c>
      <c r="O66" s="125"/>
      <c r="P66" s="122" t="s">
        <v>453</v>
      </c>
      <c r="Q66" s="218">
        <v>16.5</v>
      </c>
    </row>
    <row r="67" spans="1:17" ht="6" customHeight="1" x14ac:dyDescent="0.2">
      <c r="A67" s="3"/>
      <c r="B67" s="3"/>
      <c r="C67" s="3"/>
      <c r="D67" s="272"/>
      <c r="E67" s="2"/>
      <c r="F67" s="50"/>
      <c r="M67" s="3"/>
      <c r="N67" s="220"/>
      <c r="O67" s="125"/>
      <c r="P67" s="3"/>
      <c r="Q67" s="220"/>
    </row>
    <row r="68" spans="1:17" x14ac:dyDescent="0.2">
      <c r="A68" s="3"/>
      <c r="B68" s="3"/>
      <c r="C68" s="122" t="s">
        <v>411</v>
      </c>
      <c r="D68" s="270">
        <f>(N68*$N$62)+Q68</f>
        <v>6.8421000000000003</v>
      </c>
      <c r="E68" s="2"/>
      <c r="F68" s="50"/>
      <c r="M68" s="122" t="s">
        <v>411</v>
      </c>
      <c r="N68" s="218">
        <f>(2.35*1.13)+(1.75*2.2)</f>
        <v>6.5055000000000005</v>
      </c>
      <c r="O68" s="125"/>
      <c r="P68" s="122" t="s">
        <v>411</v>
      </c>
      <c r="Q68" s="218">
        <f>(0.51*0.66)</f>
        <v>0.33660000000000001</v>
      </c>
    </row>
    <row r="69" spans="1:17" ht="6" customHeight="1" x14ac:dyDescent="0.2">
      <c r="A69" s="3"/>
      <c r="B69" s="3"/>
      <c r="C69" s="3"/>
      <c r="D69" s="272"/>
      <c r="E69" s="2"/>
      <c r="F69" s="50"/>
      <c r="M69" s="3"/>
      <c r="N69" s="220"/>
      <c r="O69" s="125"/>
      <c r="P69" s="3"/>
      <c r="Q69" s="220"/>
    </row>
    <row r="70" spans="1:17" x14ac:dyDescent="0.2">
      <c r="A70" s="3"/>
      <c r="B70" s="3"/>
      <c r="C70" s="122" t="s">
        <v>423</v>
      </c>
      <c r="D70" s="270">
        <f>(N70*$N$62)+Q70</f>
        <v>1.68</v>
      </c>
      <c r="F70" s="50"/>
      <c r="M70" s="122" t="s">
        <v>423</v>
      </c>
      <c r="N70" s="218"/>
      <c r="O70" s="125"/>
      <c r="P70" s="122" t="s">
        <v>423</v>
      </c>
      <c r="Q70" s="218">
        <v>1.68</v>
      </c>
    </row>
    <row r="71" spans="1:17" ht="6" customHeight="1" x14ac:dyDescent="0.2">
      <c r="A71" s="3"/>
      <c r="B71" s="3"/>
      <c r="C71" s="3"/>
      <c r="D71" s="272"/>
      <c r="E71" s="2"/>
      <c r="F71" s="50"/>
      <c r="M71" s="3"/>
      <c r="N71" s="220"/>
      <c r="O71" s="125"/>
      <c r="P71" s="3"/>
      <c r="Q71" s="220"/>
    </row>
    <row r="72" spans="1:17" x14ac:dyDescent="0.2">
      <c r="A72" s="3"/>
      <c r="B72" s="3"/>
      <c r="C72" s="7" t="s">
        <v>412</v>
      </c>
      <c r="D72" s="270">
        <f>(N72*$N$62)+Q72</f>
        <v>40.844999999999999</v>
      </c>
      <c r="F72" s="50"/>
      <c r="L72" s="125"/>
      <c r="M72" s="122" t="s">
        <v>455</v>
      </c>
      <c r="N72" s="218">
        <f>N84</f>
        <v>23.512499999999999</v>
      </c>
      <c r="O72" s="125"/>
      <c r="P72" s="122" t="s">
        <v>456</v>
      </c>
      <c r="Q72" s="218">
        <f>Q84</f>
        <v>17.3325</v>
      </c>
    </row>
    <row r="73" spans="1:17" ht="6" customHeight="1" x14ac:dyDescent="0.2">
      <c r="A73" s="3"/>
      <c r="B73" s="3"/>
      <c r="C73" s="3"/>
      <c r="D73" s="271"/>
      <c r="F73" s="50"/>
      <c r="M73" s="3"/>
      <c r="N73" s="205"/>
      <c r="O73" s="125"/>
      <c r="P73" s="3"/>
      <c r="Q73" s="205"/>
    </row>
    <row r="74" spans="1:17" x14ac:dyDescent="0.2">
      <c r="A74" s="3"/>
      <c r="B74" s="3"/>
      <c r="C74" s="122" t="s">
        <v>413</v>
      </c>
      <c r="D74" s="270">
        <f>(N74*$N$62)+Q74</f>
        <v>2.1235000000000004</v>
      </c>
      <c r="F74" s="50"/>
      <c r="M74" s="122" t="s">
        <v>413</v>
      </c>
      <c r="N74" s="218">
        <f>(1.37*1.55)</f>
        <v>2.1235000000000004</v>
      </c>
      <c r="O74" s="125"/>
      <c r="P74" s="122" t="s">
        <v>413</v>
      </c>
      <c r="Q74" s="218"/>
    </row>
    <row r="75" spans="1:17" ht="6" customHeight="1" x14ac:dyDescent="0.2">
      <c r="A75" s="3"/>
      <c r="B75" s="3"/>
      <c r="C75" s="3"/>
      <c r="D75" s="271"/>
      <c r="F75" s="50"/>
      <c r="M75" s="3"/>
      <c r="N75" s="205"/>
      <c r="O75" s="125"/>
      <c r="P75" s="3"/>
      <c r="Q75" s="205"/>
    </row>
    <row r="76" spans="1:17" x14ac:dyDescent="0.2">
      <c r="A76" s="3"/>
      <c r="B76" s="3"/>
      <c r="C76" s="122" t="s">
        <v>424</v>
      </c>
      <c r="D76" s="270">
        <f>(N76*$N$62)+Q76</f>
        <v>0</v>
      </c>
      <c r="F76" s="50"/>
      <c r="M76" s="122" t="s">
        <v>424</v>
      </c>
      <c r="N76" s="218"/>
      <c r="O76" s="125"/>
      <c r="P76" s="122" t="s">
        <v>424</v>
      </c>
      <c r="Q76" s="218"/>
    </row>
    <row r="77" spans="1:17" ht="6" customHeight="1" x14ac:dyDescent="0.2">
      <c r="A77" s="3"/>
      <c r="B77" s="3"/>
      <c r="C77" s="3"/>
      <c r="D77" s="271"/>
      <c r="F77" s="50"/>
      <c r="M77" s="3"/>
      <c r="N77" s="205"/>
      <c r="O77" s="125"/>
      <c r="P77" s="3"/>
      <c r="Q77" s="205"/>
    </row>
    <row r="78" spans="1:17" x14ac:dyDescent="0.2">
      <c r="A78" s="3"/>
      <c r="B78" s="3"/>
      <c r="C78" s="7" t="s">
        <v>414</v>
      </c>
      <c r="D78" s="270">
        <f>(N78*$N$62)+Q78</f>
        <v>33</v>
      </c>
      <c r="F78" s="50"/>
      <c r="M78" s="122" t="s">
        <v>451</v>
      </c>
      <c r="N78" s="218">
        <f>(6*2.65)</f>
        <v>15.899999999999999</v>
      </c>
      <c r="O78" s="125"/>
      <c r="P78" s="122" t="s">
        <v>454</v>
      </c>
      <c r="Q78" s="218">
        <f>(6*2.85)</f>
        <v>17.100000000000001</v>
      </c>
    </row>
    <row r="79" spans="1:17" ht="6" customHeight="1" x14ac:dyDescent="0.2">
      <c r="A79" s="3"/>
      <c r="B79" s="3"/>
      <c r="C79" s="3"/>
      <c r="D79" s="271"/>
      <c r="F79" s="50"/>
      <c r="M79" s="3"/>
      <c r="N79" s="125"/>
      <c r="O79" s="125"/>
      <c r="P79" s="3"/>
    </row>
    <row r="80" spans="1:17" x14ac:dyDescent="0.2">
      <c r="A80" s="3"/>
      <c r="B80" s="3"/>
      <c r="C80" s="7" t="s">
        <v>211</v>
      </c>
      <c r="D80" s="270">
        <f>(N80*$N$62)+Q80</f>
        <v>6.9750000000000005</v>
      </c>
      <c r="F80" s="50"/>
      <c r="I80" s="123"/>
      <c r="M80" s="7" t="s">
        <v>211</v>
      </c>
      <c r="N80" s="218"/>
      <c r="O80" s="125"/>
      <c r="P80" s="7" t="s">
        <v>211</v>
      </c>
      <c r="Q80" s="218">
        <f>(4.5*1.55)</f>
        <v>6.9750000000000005</v>
      </c>
    </row>
    <row r="81" spans="1:19" ht="6" customHeight="1" x14ac:dyDescent="0.2">
      <c r="A81" s="3"/>
      <c r="B81" s="3"/>
      <c r="C81" s="3"/>
      <c r="D81" s="271"/>
      <c r="F81" s="50"/>
      <c r="M81" s="3"/>
      <c r="N81" s="205"/>
      <c r="O81" s="125"/>
      <c r="P81" s="3"/>
      <c r="Q81" s="205"/>
    </row>
    <row r="82" spans="1:19" x14ac:dyDescent="0.2">
      <c r="A82" s="3"/>
      <c r="B82" s="3"/>
      <c r="C82" s="122" t="s">
        <v>425</v>
      </c>
      <c r="D82" s="270">
        <f>(N82*$N$62)+Q82</f>
        <v>2.2000000000000002</v>
      </c>
      <c r="F82" s="50"/>
      <c r="M82" s="122" t="s">
        <v>425</v>
      </c>
      <c r="N82" s="218">
        <v>2.2000000000000002</v>
      </c>
      <c r="O82" s="125"/>
      <c r="P82" s="122" t="s">
        <v>425</v>
      </c>
      <c r="Q82" s="218"/>
    </row>
    <row r="83" spans="1:19" ht="6" customHeight="1" x14ac:dyDescent="0.2">
      <c r="A83" s="3"/>
      <c r="B83" s="3"/>
      <c r="C83" s="3"/>
      <c r="D83" s="271"/>
      <c r="F83" s="50"/>
      <c r="M83" s="3"/>
      <c r="N83" s="205"/>
      <c r="O83" s="125"/>
      <c r="P83" s="3"/>
      <c r="Q83" s="205"/>
    </row>
    <row r="84" spans="1:19" x14ac:dyDescent="0.2">
      <c r="A84" s="3"/>
      <c r="B84" s="3"/>
      <c r="C84" s="7" t="s">
        <v>416</v>
      </c>
      <c r="D84" s="270">
        <f>(N84*$N$62)+Q84</f>
        <v>40.844999999999999</v>
      </c>
      <c r="F84" s="3"/>
      <c r="L84" s="125"/>
      <c r="M84" s="122" t="s">
        <v>458</v>
      </c>
      <c r="N84" s="218">
        <f>(8.25*2.85)</f>
        <v>23.512499999999999</v>
      </c>
      <c r="O84" s="125"/>
      <c r="P84" s="122" t="s">
        <v>457</v>
      </c>
      <c r="Q84" s="218">
        <f>(6.45*2.65)+(1.2*0.2)</f>
        <v>17.3325</v>
      </c>
    </row>
    <row r="85" spans="1:19" ht="6" customHeight="1" x14ac:dyDescent="0.2">
      <c r="A85" s="3"/>
      <c r="B85" s="3"/>
      <c r="C85" s="3"/>
      <c r="D85" s="271"/>
      <c r="E85" s="2"/>
      <c r="F85" s="3"/>
      <c r="M85" s="3"/>
      <c r="N85" s="205"/>
      <c r="O85" s="125"/>
      <c r="P85" s="3"/>
      <c r="Q85" s="205"/>
    </row>
    <row r="86" spans="1:19" x14ac:dyDescent="0.2">
      <c r="A86" s="3"/>
      <c r="B86" s="3"/>
      <c r="C86" s="122" t="s">
        <v>417</v>
      </c>
      <c r="D86" s="270">
        <f>(N86*$N$62)+Q86</f>
        <v>0.33660000000000001</v>
      </c>
      <c r="F86" s="3"/>
      <c r="M86" s="122" t="s">
        <v>417</v>
      </c>
      <c r="N86" s="218">
        <f>(0.66*0.51)</f>
        <v>0.33660000000000001</v>
      </c>
      <c r="O86" s="125"/>
      <c r="P86" s="122" t="s">
        <v>417</v>
      </c>
      <c r="Q86" s="218"/>
    </row>
    <row r="87" spans="1:19" ht="6" customHeight="1" x14ac:dyDescent="0.2">
      <c r="A87" s="3"/>
      <c r="B87" s="3"/>
      <c r="C87" s="3"/>
      <c r="D87" s="271"/>
      <c r="E87" s="2"/>
      <c r="F87" s="3"/>
      <c r="M87" s="3"/>
      <c r="N87" s="205"/>
      <c r="O87" s="125"/>
      <c r="P87" s="3"/>
      <c r="Q87" s="205"/>
    </row>
    <row r="88" spans="1:19" x14ac:dyDescent="0.2">
      <c r="A88" s="3"/>
      <c r="B88" s="3"/>
      <c r="C88" s="122" t="s">
        <v>426</v>
      </c>
      <c r="D88" s="270">
        <f>(N88*$N$62)+Q88</f>
        <v>0</v>
      </c>
      <c r="F88" s="3"/>
      <c r="M88" s="122" t="s">
        <v>426</v>
      </c>
      <c r="N88" s="218"/>
      <c r="O88" s="125"/>
      <c r="P88" s="122" t="s">
        <v>426</v>
      </c>
      <c r="Q88" s="218"/>
    </row>
    <row r="89" spans="1:19" ht="15" x14ac:dyDescent="0.25">
      <c r="A89" s="3"/>
      <c r="C89" s="3"/>
      <c r="D89" s="184"/>
    </row>
    <row r="90" spans="1:19" x14ac:dyDescent="0.2">
      <c r="A90" s="3"/>
      <c r="B90" s="3" t="s">
        <v>330</v>
      </c>
      <c r="C90" s="6" t="s">
        <v>329</v>
      </c>
      <c r="D90" s="176"/>
      <c r="E90" s="10"/>
      <c r="F90" s="3"/>
      <c r="G90" s="3"/>
      <c r="H90" s="3"/>
      <c r="I90" s="3"/>
      <c r="J90" s="3"/>
      <c r="K90" s="286"/>
      <c r="L90" s="286"/>
      <c r="M90" s="285" t="s">
        <v>460</v>
      </c>
      <c r="N90" s="294">
        <f>6*1.2</f>
        <v>7.1999999999999993</v>
      </c>
      <c r="O90" s="284"/>
      <c r="P90" s="284"/>
      <c r="Q90" s="284"/>
      <c r="R90" s="284"/>
      <c r="S90" s="284"/>
    </row>
    <row r="91" spans="1:19" ht="15" x14ac:dyDescent="0.25">
      <c r="A91" s="3"/>
      <c r="D91" s="184"/>
    </row>
    <row r="92" spans="1:19" x14ac:dyDescent="0.2">
      <c r="A92" s="3"/>
      <c r="C92" s="123" t="s">
        <v>411</v>
      </c>
      <c r="D92" s="51">
        <f>D68</f>
        <v>6.8421000000000003</v>
      </c>
    </row>
    <row r="93" spans="1:19" ht="5.25" customHeight="1" x14ac:dyDescent="0.25">
      <c r="A93" s="3"/>
      <c r="D93" s="184"/>
    </row>
    <row r="94" spans="1:19" x14ac:dyDescent="0.2">
      <c r="A94" s="3"/>
      <c r="C94" s="123" t="s">
        <v>213</v>
      </c>
      <c r="D94" s="51">
        <f>D74</f>
        <v>2.1235000000000004</v>
      </c>
    </row>
    <row r="95" spans="1:19" ht="6" customHeight="1" x14ac:dyDescent="0.25">
      <c r="D95" s="184"/>
    </row>
    <row r="96" spans="1:19" x14ac:dyDescent="0.2">
      <c r="C96" s="123" t="s">
        <v>52</v>
      </c>
      <c r="D96" s="51">
        <f>D80</f>
        <v>6.9750000000000005</v>
      </c>
    </row>
    <row r="97" spans="1:5" ht="6" customHeight="1" x14ac:dyDescent="0.25">
      <c r="D97" s="184"/>
    </row>
    <row r="98" spans="1:5" x14ac:dyDescent="0.2">
      <c r="C98" s="123" t="s">
        <v>53</v>
      </c>
      <c r="D98" s="51">
        <f>D86</f>
        <v>0.33660000000000001</v>
      </c>
    </row>
    <row r="99" spans="1:5" ht="6" customHeight="1" x14ac:dyDescent="0.2"/>
    <row r="100" spans="1:5" x14ac:dyDescent="0.2">
      <c r="A100" s="284"/>
      <c r="B100" s="284"/>
      <c r="C100" s="285" t="s">
        <v>459</v>
      </c>
      <c r="D100" s="295">
        <f>T64</f>
        <v>1.4111999999999998</v>
      </c>
      <c r="E100" s="296"/>
    </row>
    <row r="101" spans="1:5" ht="6" customHeight="1" x14ac:dyDescent="0.2"/>
    <row r="103" spans="1:5" ht="6" customHeight="1" x14ac:dyDescent="0.2"/>
    <row r="105" spans="1:5" ht="6" customHeight="1" x14ac:dyDescent="0.2"/>
    <row r="107" spans="1:5" ht="6" customHeight="1" x14ac:dyDescent="0.2"/>
    <row r="108" spans="1:5" hidden="1" x14ac:dyDescent="0.2"/>
    <row r="109" spans="1:5" hidden="1" x14ac:dyDescent="0.2">
      <c r="A109" s="2" t="s">
        <v>50</v>
      </c>
    </row>
    <row r="110" spans="1:5" hidden="1" x14ac:dyDescent="0.2"/>
    <row r="111" spans="1:5" hidden="1" x14ac:dyDescent="0.2">
      <c r="C111" s="2" t="str">
        <f>'Tabla 1'!B6</f>
        <v>Aguascalientes</v>
      </c>
    </row>
    <row r="112" spans="1:5" hidden="1" x14ac:dyDescent="0.2">
      <c r="C112" s="2" t="str">
        <f>'Tabla 1'!B7</f>
        <v>La Paz</v>
      </c>
    </row>
    <row r="113" spans="3:3" hidden="1" x14ac:dyDescent="0.2">
      <c r="C113" s="2" t="str">
        <f>'Tabla 1'!B8</f>
        <v>Cabo S. Lucas</v>
      </c>
    </row>
    <row r="114" spans="3:3" hidden="1" x14ac:dyDescent="0.2">
      <c r="C114" s="2" t="str">
        <f>'Tabla 1'!B9</f>
        <v>Ensenada</v>
      </c>
    </row>
    <row r="115" spans="3:3" hidden="1" x14ac:dyDescent="0.2">
      <c r="C115" s="2" t="str">
        <f>'Tabla 1'!B10</f>
        <v>Mexicali</v>
      </c>
    </row>
    <row r="116" spans="3:3" hidden="1" x14ac:dyDescent="0.2">
      <c r="C116" s="2" t="str">
        <f>'Tabla 1'!B11</f>
        <v>Tijuana</v>
      </c>
    </row>
    <row r="117" spans="3:3" hidden="1" x14ac:dyDescent="0.2">
      <c r="C117" s="2" t="str">
        <f>'Tabla 1'!B12</f>
        <v>Campeche</v>
      </c>
    </row>
    <row r="118" spans="3:3" hidden="1" x14ac:dyDescent="0.2">
      <c r="C118" s="2" t="str">
        <f>'Tabla 1'!B13</f>
        <v>Cd. Carmen</v>
      </c>
    </row>
    <row r="119" spans="3:3" hidden="1" x14ac:dyDescent="0.2">
      <c r="C119" s="2" t="str">
        <f>'Tabla 1'!B14</f>
        <v>Monclova</v>
      </c>
    </row>
    <row r="120" spans="3:3" hidden="1" x14ac:dyDescent="0.2">
      <c r="C120" s="2" t="str">
        <f>'Tabla 1'!B15</f>
        <v>Piedras Negras</v>
      </c>
    </row>
    <row r="121" spans="3:3" hidden="1" x14ac:dyDescent="0.2">
      <c r="C121" s="2" t="str">
        <f>'Tabla 1'!B16</f>
        <v>Saltillo</v>
      </c>
    </row>
    <row r="122" spans="3:3" hidden="1" x14ac:dyDescent="0.2">
      <c r="C122" s="2" t="str">
        <f>'Tabla 1'!B17</f>
        <v>Torreón</v>
      </c>
    </row>
    <row r="123" spans="3:3" hidden="1" x14ac:dyDescent="0.2">
      <c r="C123" s="2" t="str">
        <f>'Tabla 1'!B18</f>
        <v>Colima</v>
      </c>
    </row>
    <row r="124" spans="3:3" hidden="1" x14ac:dyDescent="0.2">
      <c r="C124" s="2" t="str">
        <f>'Tabla 1'!B19</f>
        <v>Manzanillo</v>
      </c>
    </row>
    <row r="125" spans="3:3" hidden="1" x14ac:dyDescent="0.2">
      <c r="C125" s="2" t="str">
        <f>'Tabla 1'!B20</f>
        <v>Arriaga</v>
      </c>
    </row>
    <row r="126" spans="3:3" hidden="1" x14ac:dyDescent="0.2">
      <c r="C126" s="2" t="str">
        <f>'Tabla 1'!B21</f>
        <v>Comitán</v>
      </c>
    </row>
    <row r="127" spans="3:3" hidden="1" x14ac:dyDescent="0.2">
      <c r="C127" s="2" t="str">
        <f>'Tabla 1'!B22</f>
        <v>San Cristóbal</v>
      </c>
    </row>
    <row r="128" spans="3:3" hidden="1" x14ac:dyDescent="0.2">
      <c r="C128" s="2" t="str">
        <f>'Tabla 1'!B23</f>
        <v>Tapachula</v>
      </c>
    </row>
    <row r="129" spans="3:3" hidden="1" x14ac:dyDescent="0.2">
      <c r="C129" s="2" t="str">
        <f>'Tabla 1'!B24</f>
        <v>Tuxtla Gutiérrez</v>
      </c>
    </row>
    <row r="130" spans="3:3" hidden="1" x14ac:dyDescent="0.2">
      <c r="C130" s="2" t="str">
        <f>'Tabla 1'!B25</f>
        <v>Casas Grandes</v>
      </c>
    </row>
    <row r="131" spans="3:3" hidden="1" x14ac:dyDescent="0.2">
      <c r="C131" s="2" t="str">
        <f>'Tabla 1'!B26</f>
        <v>Chihuahua</v>
      </c>
    </row>
    <row r="132" spans="3:3" hidden="1" x14ac:dyDescent="0.2">
      <c r="C132" s="2" t="str">
        <f>'Tabla 1'!B27</f>
        <v>C. Juárez</v>
      </c>
    </row>
    <row r="133" spans="3:3" hidden="1" x14ac:dyDescent="0.2">
      <c r="C133" s="2" t="str">
        <f>'Tabla 1'!B28</f>
        <v>H. del Parral</v>
      </c>
    </row>
    <row r="134" spans="3:3" hidden="1" x14ac:dyDescent="0.2">
      <c r="C134" s="2" t="str">
        <f>'Tabla 1'!B29</f>
        <v>México (a)</v>
      </c>
    </row>
    <row r="135" spans="3:3" hidden="1" x14ac:dyDescent="0.2">
      <c r="C135" s="2" t="str">
        <f>'Tabla 1'!B30</f>
        <v>Durango</v>
      </c>
    </row>
    <row r="136" spans="3:3" hidden="1" x14ac:dyDescent="0.2">
      <c r="C136" s="2" t="str">
        <f>'Tabla 1'!B31</f>
        <v>Lerdo</v>
      </c>
    </row>
    <row r="137" spans="3:3" hidden="1" x14ac:dyDescent="0.2">
      <c r="C137" s="2" t="str">
        <f>'Tabla 1'!B32</f>
        <v>Guanajuato</v>
      </c>
    </row>
    <row r="138" spans="3:3" hidden="1" x14ac:dyDescent="0.2">
      <c r="C138" s="2" t="str">
        <f>'Tabla 1'!B33</f>
        <v>León (b)</v>
      </c>
    </row>
    <row r="139" spans="3:3" hidden="1" x14ac:dyDescent="0.2">
      <c r="C139" s="2" t="str">
        <f>'Tabla 1'!B34</f>
        <v>Acapulco</v>
      </c>
    </row>
    <row r="140" spans="3:3" hidden="1" x14ac:dyDescent="0.2">
      <c r="C140" s="2" t="str">
        <f>'Tabla 1'!B35</f>
        <v>Chilpancingo</v>
      </c>
    </row>
    <row r="141" spans="3:3" hidden="1" x14ac:dyDescent="0.2">
      <c r="C141" s="2" t="str">
        <f>'Tabla 1'!B36</f>
        <v>Zihuatanejo</v>
      </c>
    </row>
    <row r="142" spans="3:3" hidden="1" x14ac:dyDescent="0.2">
      <c r="C142" s="2" t="str">
        <f>'Tabla 1'!B37</f>
        <v>Pachuca</v>
      </c>
    </row>
    <row r="143" spans="3:3" hidden="1" x14ac:dyDescent="0.2">
      <c r="C143" s="2" t="str">
        <f>'Tabla 1'!B38</f>
        <v>Tulancingo</v>
      </c>
    </row>
    <row r="144" spans="3:3" hidden="1" x14ac:dyDescent="0.2">
      <c r="C144" s="2" t="str">
        <f>'Tabla 1'!B39</f>
        <v>Guadalajara ( c)</v>
      </c>
    </row>
    <row r="145" spans="3:3" hidden="1" x14ac:dyDescent="0.2">
      <c r="C145" s="2" t="str">
        <f>'Tabla 1'!B40</f>
        <v>Huejucar</v>
      </c>
    </row>
    <row r="146" spans="3:3" hidden="1" x14ac:dyDescent="0.2">
      <c r="C146" s="2" t="str">
        <f>'Tabla 1'!B41</f>
        <v>Lagos de Mor.</v>
      </c>
    </row>
    <row r="147" spans="3:3" hidden="1" x14ac:dyDescent="0.2">
      <c r="C147" s="2" t="str">
        <f>'Tabla 1'!B42</f>
        <v>Ocotlán</v>
      </c>
    </row>
    <row r="148" spans="3:3" hidden="1" x14ac:dyDescent="0.2">
      <c r="C148" s="2" t="str">
        <f>'Tabla 1'!B43</f>
        <v>Puerto Vallarta</v>
      </c>
    </row>
    <row r="149" spans="3:3" hidden="1" x14ac:dyDescent="0.2">
      <c r="C149" s="2" t="str">
        <f>'Tabla 1'!B44</f>
        <v>Chapingo, Texc.</v>
      </c>
    </row>
    <row r="150" spans="3:3" hidden="1" x14ac:dyDescent="0.2">
      <c r="C150" s="2" t="str">
        <f>'Tabla 1'!B45</f>
        <v>Toluca</v>
      </c>
    </row>
    <row r="151" spans="3:3" hidden="1" x14ac:dyDescent="0.2">
      <c r="C151" s="2" t="str">
        <f>'Tabla 1'!B46</f>
        <v>Morelia</v>
      </c>
    </row>
    <row r="152" spans="3:3" hidden="1" x14ac:dyDescent="0.2">
      <c r="C152" s="2" t="str">
        <f>'Tabla 1'!B47</f>
        <v>Lázaro Carden.</v>
      </c>
    </row>
    <row r="153" spans="3:3" hidden="1" x14ac:dyDescent="0.2">
      <c r="C153" s="2" t="str">
        <f>'Tabla 1'!B48</f>
        <v>Uruapan</v>
      </c>
    </row>
    <row r="154" spans="3:3" hidden="1" x14ac:dyDescent="0.2">
      <c r="C154" s="2" t="str">
        <f>'Tabla 1'!B49</f>
        <v>Cuernavaca</v>
      </c>
    </row>
    <row r="155" spans="3:3" hidden="1" x14ac:dyDescent="0.2">
      <c r="C155" s="2" t="str">
        <f>'Tabla 1'!B50</f>
        <v>Cuautla</v>
      </c>
    </row>
    <row r="156" spans="3:3" hidden="1" x14ac:dyDescent="0.2">
      <c r="C156" s="2" t="str">
        <f>'Tabla 1'!B51</f>
        <v>Tepic</v>
      </c>
    </row>
    <row r="157" spans="3:3" hidden="1" x14ac:dyDescent="0.2">
      <c r="C157" s="2" t="str">
        <f>'Tabla 1'!B52</f>
        <v>Monterrey (d)</v>
      </c>
    </row>
    <row r="158" spans="3:3" hidden="1" x14ac:dyDescent="0.2">
      <c r="C158" s="2" t="str">
        <f>'Tabla 1'!B53</f>
        <v>Oaxaca</v>
      </c>
    </row>
    <row r="159" spans="3:3" hidden="1" x14ac:dyDescent="0.2">
      <c r="C159" s="2" t="str">
        <f>'Tabla 1'!B54</f>
        <v>Salina Cruz</v>
      </c>
    </row>
    <row r="160" spans="3:3" hidden="1" x14ac:dyDescent="0.2">
      <c r="C160" s="2" t="str">
        <f>'Tabla 1'!B55</f>
        <v>Puebla</v>
      </c>
    </row>
    <row r="161" spans="3:3" hidden="1" x14ac:dyDescent="0.2">
      <c r="C161" s="2" t="str">
        <f>'Tabla 1'!B56</f>
        <v>Atlixco</v>
      </c>
    </row>
    <row r="162" spans="3:3" hidden="1" x14ac:dyDescent="0.2">
      <c r="C162" s="2" t="str">
        <f>'Tabla 1'!B57</f>
        <v>Tehuacán</v>
      </c>
    </row>
    <row r="163" spans="3:3" hidden="1" x14ac:dyDescent="0.2">
      <c r="C163" s="2" t="str">
        <f>'Tabla 1'!B58</f>
        <v>Querétaro</v>
      </c>
    </row>
    <row r="164" spans="3:3" hidden="1" x14ac:dyDescent="0.2">
      <c r="C164" s="2" t="str">
        <f>'Tabla 1'!B59</f>
        <v>San Juan del Río</v>
      </c>
    </row>
    <row r="165" spans="3:3" hidden="1" x14ac:dyDescent="0.2">
      <c r="C165" s="2" t="str">
        <f>'Tabla 1'!B60</f>
        <v>Cozumel</v>
      </c>
    </row>
    <row r="166" spans="3:3" hidden="1" x14ac:dyDescent="0.2">
      <c r="C166" s="2" t="str">
        <f>'Tabla 1'!B61</f>
        <v>Chetumal</v>
      </c>
    </row>
    <row r="167" spans="3:3" hidden="1" x14ac:dyDescent="0.2">
      <c r="C167" s="2" t="str">
        <f>'Tabla 1'!B62</f>
        <v>Cancún</v>
      </c>
    </row>
    <row r="168" spans="3:3" hidden="1" x14ac:dyDescent="0.2">
      <c r="C168" s="2" t="str">
        <f>'Tabla 1'!B63</f>
        <v>Playa Carmen</v>
      </c>
    </row>
    <row r="169" spans="3:3" hidden="1" x14ac:dyDescent="0.2">
      <c r="C169" s="2" t="str">
        <f>'Tabla 1'!B64</f>
        <v>Río Verde</v>
      </c>
    </row>
    <row r="170" spans="3:3" hidden="1" x14ac:dyDescent="0.2">
      <c r="C170" s="2" t="str">
        <f>'Tabla 1'!B65</f>
        <v>San Luis Potosí</v>
      </c>
    </row>
    <row r="171" spans="3:3" hidden="1" x14ac:dyDescent="0.2">
      <c r="C171" s="2" t="str">
        <f>'Tabla 1'!B66</f>
        <v>Cd. Valles</v>
      </c>
    </row>
    <row r="172" spans="3:3" hidden="1" x14ac:dyDescent="0.2">
      <c r="C172" s="2" t="str">
        <f>'Tabla 1'!B67</f>
        <v>Matehuala</v>
      </c>
    </row>
    <row r="173" spans="3:3" hidden="1" x14ac:dyDescent="0.2">
      <c r="C173" s="2" t="str">
        <f>'Tabla 1'!B68</f>
        <v>Culiacán</v>
      </c>
    </row>
    <row r="174" spans="3:3" hidden="1" x14ac:dyDescent="0.2">
      <c r="C174" s="2" t="str">
        <f>'Tabla 1'!B69</f>
        <v>Mazatlán</v>
      </c>
    </row>
    <row r="175" spans="3:3" hidden="1" x14ac:dyDescent="0.2">
      <c r="C175" s="2" t="str">
        <f>'Tabla 1'!B70</f>
        <v>Guasave</v>
      </c>
    </row>
    <row r="176" spans="3:3" hidden="1" x14ac:dyDescent="0.2">
      <c r="C176" s="2" t="str">
        <f>'Tabla 1'!B71</f>
        <v>Mochis, Los</v>
      </c>
    </row>
    <row r="177" spans="3:3" hidden="1" x14ac:dyDescent="0.2">
      <c r="C177" s="2" t="str">
        <f>'Tabla 1'!B72</f>
        <v>Guaymas</v>
      </c>
    </row>
    <row r="178" spans="3:3" hidden="1" x14ac:dyDescent="0.2">
      <c r="C178" s="2" t="str">
        <f>'Tabla 1'!B73</f>
        <v>Hermosillo</v>
      </c>
    </row>
    <row r="179" spans="3:3" hidden="1" x14ac:dyDescent="0.2">
      <c r="C179" s="2" t="str">
        <f>'Tabla 1'!B74</f>
        <v>Obregón</v>
      </c>
    </row>
    <row r="180" spans="3:3" hidden="1" x14ac:dyDescent="0.2">
      <c r="C180" s="2" t="str">
        <f>'Tabla 1'!B75</f>
        <v>Navojoa</v>
      </c>
    </row>
    <row r="181" spans="3:3" hidden="1" x14ac:dyDescent="0.2">
      <c r="C181" s="2" t="str">
        <f>'Tabla 1'!B76</f>
        <v>Nogales</v>
      </c>
    </row>
    <row r="182" spans="3:3" hidden="1" x14ac:dyDescent="0.2">
      <c r="C182" s="2" t="str">
        <f>'Tabla 1'!B77</f>
        <v>Villahermosa</v>
      </c>
    </row>
    <row r="183" spans="3:3" hidden="1" x14ac:dyDescent="0.2">
      <c r="C183" s="2" t="str">
        <f>'Tabla 1'!B78</f>
        <v>Comalcalco</v>
      </c>
    </row>
    <row r="184" spans="3:3" hidden="1" x14ac:dyDescent="0.2">
      <c r="C184" s="2" t="str">
        <f>'Tabla 1'!B79</f>
        <v>Cd. Victoria</v>
      </c>
    </row>
    <row r="185" spans="3:3" hidden="1" x14ac:dyDescent="0.2">
      <c r="C185" s="2" t="str">
        <f>'Tabla 1'!B80</f>
        <v>Tampico</v>
      </c>
    </row>
    <row r="186" spans="3:3" hidden="1" x14ac:dyDescent="0.2">
      <c r="C186" s="2" t="str">
        <f>'Tabla 1'!B81</f>
        <v>Matamoros</v>
      </c>
    </row>
    <row r="187" spans="3:3" hidden="1" x14ac:dyDescent="0.2">
      <c r="C187" s="2" t="str">
        <f>'Tabla 1'!B82</f>
        <v>Reynosa</v>
      </c>
    </row>
    <row r="188" spans="3:3" hidden="1" x14ac:dyDescent="0.2">
      <c r="C188" s="2" t="str">
        <f>'Tabla 1'!B83</f>
        <v>Nuevo Laredo</v>
      </c>
    </row>
    <row r="189" spans="3:3" hidden="1" x14ac:dyDescent="0.2">
      <c r="C189" s="2" t="str">
        <f>'Tabla 1'!B84</f>
        <v>Tlaxcala</v>
      </c>
    </row>
    <row r="190" spans="3:3" hidden="1" x14ac:dyDescent="0.2">
      <c r="C190" s="2" t="str">
        <f>'Tabla 1'!B85</f>
        <v>Coatzacoalcos</v>
      </c>
    </row>
    <row r="191" spans="3:3" hidden="1" x14ac:dyDescent="0.2">
      <c r="C191" s="2" t="str">
        <f>'Tabla 1'!B86</f>
        <v>Córdoba</v>
      </c>
    </row>
    <row r="192" spans="3:3" hidden="1" x14ac:dyDescent="0.2">
      <c r="C192" s="2" t="str">
        <f>'Tabla 1'!B87</f>
        <v>Jalapa</v>
      </c>
    </row>
    <row r="193" spans="3:3" hidden="1" x14ac:dyDescent="0.2">
      <c r="C193" s="2" t="str">
        <f>'Tabla 1'!B88</f>
        <v>Orizaba</v>
      </c>
    </row>
    <row r="194" spans="3:3" hidden="1" x14ac:dyDescent="0.2">
      <c r="C194" s="2" t="str">
        <f>'Tabla 1'!B89</f>
        <v>Tuxpan</v>
      </c>
    </row>
    <row r="195" spans="3:3" hidden="1" x14ac:dyDescent="0.2">
      <c r="C195" s="2" t="str">
        <f>'Tabla 1'!B90</f>
        <v>Poza Rica</v>
      </c>
    </row>
    <row r="196" spans="3:3" hidden="1" x14ac:dyDescent="0.2">
      <c r="C196" s="2" t="str">
        <f>'Tabla 1'!B91</f>
        <v>Veracruz</v>
      </c>
    </row>
    <row r="197" spans="3:3" hidden="1" x14ac:dyDescent="0.2">
      <c r="C197" s="2" t="str">
        <f>'Tabla 1'!B92</f>
        <v>Mérida</v>
      </c>
    </row>
    <row r="198" spans="3:3" hidden="1" x14ac:dyDescent="0.2">
      <c r="C198" s="2" t="str">
        <f>'Tabla 1'!B93</f>
        <v>Progreso</v>
      </c>
    </row>
    <row r="199" spans="3:3" hidden="1" x14ac:dyDescent="0.2">
      <c r="C199" s="2" t="str">
        <f>'Tabla 1'!B94</f>
        <v>Valladolid</v>
      </c>
    </row>
    <row r="200" spans="3:3" hidden="1" x14ac:dyDescent="0.2">
      <c r="C200" s="2" t="str">
        <f>'Tabla 1'!B95</f>
        <v>Fresnillo</v>
      </c>
    </row>
    <row r="201" spans="3:3" hidden="1" x14ac:dyDescent="0.2">
      <c r="C201" s="2" t="str">
        <f>'Tabla 1'!B96</f>
        <v>Zacatecas</v>
      </c>
    </row>
    <row r="202" spans="3:3" hidden="1" x14ac:dyDescent="0.2"/>
  </sheetData>
  <mergeCells count="26">
    <mergeCell ref="E17:I17"/>
    <mergeCell ref="E37:I37"/>
    <mergeCell ref="E27:I27"/>
    <mergeCell ref="I51:J51"/>
    <mergeCell ref="E45:I45"/>
    <mergeCell ref="E47:I47"/>
    <mergeCell ref="E31:I31"/>
    <mergeCell ref="E43:I43"/>
    <mergeCell ref="E29:I29"/>
    <mergeCell ref="E35:I35"/>
    <mergeCell ref="E55:I55"/>
    <mergeCell ref="B2:J2"/>
    <mergeCell ref="B3:J3"/>
    <mergeCell ref="I53:J53"/>
    <mergeCell ref="E49:I49"/>
    <mergeCell ref="E25:I25"/>
    <mergeCell ref="E41:I41"/>
    <mergeCell ref="E51:F51"/>
    <mergeCell ref="E53:F53"/>
    <mergeCell ref="E33:I33"/>
    <mergeCell ref="E19:I19"/>
    <mergeCell ref="E21:I21"/>
    <mergeCell ref="E9:I9"/>
    <mergeCell ref="E11:I11"/>
    <mergeCell ref="E13:I13"/>
    <mergeCell ref="E15:I15"/>
  </mergeCells>
  <phoneticPr fontId="20" type="noConversion"/>
  <dataValidations disablePrompts="1" count="2">
    <dataValidation type="list" allowBlank="1" showInputMessage="1" showErrorMessage="1" sqref="E31:I31">
      <formula1>INDIRECT($E$33)</formula1>
    </dataValidation>
    <dataValidation type="list" allowBlank="1" showInputMessage="1" showErrorMessage="1" sqref="E33:I33">
      <formula1>Estados</formula1>
    </dataValidation>
  </dataValidations>
  <pageMargins left="0.25" right="0.25" top="0.75" bottom="0.75" header="0.3" footer="0.3"/>
  <pageSetup paperSize="9" orientation="portrait" verticalDpi="0" r:id="rId1"/>
  <rowBreaks count="1" manualBreakCount="1">
    <brk id="56" max="16383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9"/>
  <sheetViews>
    <sheetView topLeftCell="B9" zoomScaleNormal="100" zoomScalePageLayoutView="85" workbookViewId="0">
      <selection activeCell="Q46" sqref="Q46"/>
    </sheetView>
  </sheetViews>
  <sheetFormatPr baseColWidth="10" defaultColWidth="10.85546875" defaultRowHeight="12.75" x14ac:dyDescent="0.2"/>
  <cols>
    <col min="1" max="1" width="4.7109375" style="3" customWidth="1"/>
    <col min="2" max="2" width="5.7109375" style="2" customWidth="1"/>
    <col min="3" max="3" width="22.42578125" style="2" customWidth="1"/>
    <col min="4" max="4" width="2.42578125" style="2" customWidth="1"/>
    <col min="5" max="5" width="20" style="2" customWidth="1"/>
    <col min="6" max="6" width="2.42578125" style="2" customWidth="1"/>
    <col min="7" max="7" width="8.7109375" style="283" customWidth="1"/>
    <col min="8" max="8" width="2.42578125" style="2" customWidth="1"/>
    <col min="9" max="9" width="9.85546875" style="19" customWidth="1"/>
    <col min="10" max="10" width="2.42578125" style="2" customWidth="1"/>
    <col min="11" max="11" width="8.7109375" style="2" customWidth="1"/>
    <col min="12" max="12" width="2.42578125" style="2" customWidth="1"/>
    <col min="13" max="13" width="8.7109375" style="2" customWidth="1"/>
    <col min="14" max="14" width="2.42578125" style="2" customWidth="1"/>
    <col min="15" max="15" width="10.7109375" style="37" customWidth="1"/>
    <col min="16" max="16" width="4.42578125" style="2" customWidth="1"/>
    <col min="17" max="17" width="10.85546875" style="3"/>
    <col min="18" max="16384" width="10.85546875" style="2"/>
  </cols>
  <sheetData>
    <row r="1" spans="1:17" s="3" customFormat="1" x14ac:dyDescent="0.2">
      <c r="G1" s="281"/>
      <c r="I1" s="14"/>
      <c r="O1" s="33"/>
    </row>
    <row r="2" spans="1:17" x14ac:dyDescent="0.2">
      <c r="B2" s="4" t="s">
        <v>275</v>
      </c>
      <c r="C2" s="4"/>
      <c r="D2" s="4"/>
      <c r="E2" s="4"/>
      <c r="F2" s="4"/>
      <c r="G2" s="279"/>
      <c r="H2" s="4"/>
      <c r="I2" s="13"/>
      <c r="J2" s="4"/>
      <c r="K2" s="4"/>
      <c r="L2" s="4"/>
      <c r="M2" s="4"/>
      <c r="N2" s="4"/>
      <c r="O2" s="32"/>
      <c r="P2" s="4"/>
    </row>
    <row r="3" spans="1:17" x14ac:dyDescent="0.2">
      <c r="B3" s="3"/>
      <c r="C3" s="3"/>
      <c r="D3" s="3"/>
      <c r="E3" s="3"/>
      <c r="F3" s="3"/>
      <c r="G3" s="281"/>
      <c r="H3" s="3"/>
      <c r="I3" s="14"/>
      <c r="J3" s="3"/>
      <c r="K3" s="3"/>
      <c r="L3" s="3"/>
      <c r="M3" s="3"/>
      <c r="N3" s="3"/>
      <c r="O3" s="33"/>
      <c r="P3" s="3"/>
    </row>
    <row r="4" spans="1:17" x14ac:dyDescent="0.2">
      <c r="B4" s="3">
        <v>4.2</v>
      </c>
      <c r="C4" s="125" t="s">
        <v>276</v>
      </c>
      <c r="D4" s="15"/>
      <c r="E4" s="15"/>
      <c r="F4" s="15"/>
      <c r="G4" s="21"/>
      <c r="H4" s="15"/>
      <c r="I4" s="15"/>
      <c r="J4" s="15"/>
      <c r="K4" s="15"/>
      <c r="L4" s="15"/>
      <c r="M4" s="15"/>
      <c r="N4" s="15"/>
      <c r="O4" s="34"/>
      <c r="P4" s="3"/>
    </row>
    <row r="5" spans="1:17" x14ac:dyDescent="0.2">
      <c r="B5" s="3"/>
      <c r="C5" s="3"/>
      <c r="D5" s="3"/>
      <c r="E5" s="3"/>
      <c r="F5" s="3"/>
      <c r="G5" s="281"/>
      <c r="H5" s="3"/>
      <c r="I5" s="14"/>
      <c r="J5" s="3"/>
      <c r="K5" s="3"/>
      <c r="L5" s="3"/>
      <c r="M5" s="3"/>
      <c r="N5" s="3"/>
      <c r="O5" s="33"/>
      <c r="P5" s="3"/>
    </row>
    <row r="6" spans="1:17" x14ac:dyDescent="0.2">
      <c r="B6" s="125" t="s">
        <v>406</v>
      </c>
      <c r="C6" s="15" t="s">
        <v>407</v>
      </c>
      <c r="D6" s="3"/>
      <c r="E6" s="3"/>
      <c r="F6" s="3"/>
      <c r="G6" s="21"/>
      <c r="H6" s="15"/>
      <c r="I6" s="15"/>
      <c r="J6" s="15"/>
      <c r="K6" s="15"/>
      <c r="L6" s="15"/>
      <c r="M6" s="15"/>
      <c r="N6" s="15"/>
      <c r="O6" s="34"/>
      <c r="P6" s="3"/>
    </row>
    <row r="7" spans="1:17" s="283" customFormat="1" x14ac:dyDescent="0.2">
      <c r="A7" s="281"/>
      <c r="B7" s="281"/>
      <c r="C7" s="281"/>
      <c r="D7" s="281"/>
      <c r="E7" s="281"/>
      <c r="F7" s="281"/>
      <c r="G7" s="281"/>
      <c r="H7" s="281"/>
      <c r="I7" s="282"/>
      <c r="J7" s="281"/>
      <c r="K7" s="281"/>
      <c r="L7" s="281"/>
      <c r="M7" s="281"/>
      <c r="N7" s="281"/>
      <c r="O7" s="35"/>
      <c r="P7" s="281"/>
      <c r="Q7" s="281"/>
    </row>
    <row r="8" spans="1:17" s="283" customFormat="1" x14ac:dyDescent="0.2">
      <c r="A8" s="281"/>
      <c r="B8" s="281"/>
      <c r="C8" s="281" t="s">
        <v>418</v>
      </c>
      <c r="D8" s="281"/>
      <c r="E8" s="7" t="s">
        <v>281</v>
      </c>
      <c r="F8" s="7"/>
      <c r="G8" s="7"/>
      <c r="H8" s="281"/>
      <c r="I8" s="282" t="s">
        <v>178</v>
      </c>
      <c r="J8" s="281"/>
      <c r="K8" s="281" t="s">
        <v>252</v>
      </c>
      <c r="L8" s="281"/>
      <c r="M8" s="281" t="s">
        <v>252</v>
      </c>
      <c r="N8" s="281"/>
      <c r="O8" s="35" t="s">
        <v>254</v>
      </c>
      <c r="P8" s="281"/>
      <c r="Q8" s="281"/>
    </row>
    <row r="9" spans="1:17" s="283" customFormat="1" x14ac:dyDescent="0.2">
      <c r="A9" s="281"/>
      <c r="B9" s="281"/>
      <c r="C9" s="281" t="s">
        <v>245</v>
      </c>
      <c r="D9" s="404" t="s">
        <v>282</v>
      </c>
      <c r="E9" s="404"/>
      <c r="F9" s="404"/>
      <c r="G9" s="404"/>
      <c r="H9" s="404"/>
      <c r="I9" s="281" t="s">
        <v>244</v>
      </c>
      <c r="J9" s="281"/>
      <c r="K9" s="281" t="s">
        <v>253</v>
      </c>
      <c r="L9" s="281"/>
      <c r="M9" s="281" t="s">
        <v>174</v>
      </c>
      <c r="N9" s="281"/>
      <c r="O9" s="35" t="s">
        <v>255</v>
      </c>
      <c r="P9" s="281"/>
      <c r="Q9" s="281"/>
    </row>
    <row r="10" spans="1:17" s="283" customFormat="1" x14ac:dyDescent="0.2">
      <c r="A10" s="281"/>
      <c r="B10" s="281"/>
      <c r="C10" s="281" t="s">
        <v>246</v>
      </c>
      <c r="D10" s="281"/>
      <c r="E10" s="281" t="s">
        <v>284</v>
      </c>
      <c r="F10" s="281"/>
      <c r="G10" s="281" t="s">
        <v>283</v>
      </c>
      <c r="H10" s="281"/>
      <c r="I10" s="282" t="s">
        <v>247</v>
      </c>
      <c r="J10" s="281"/>
      <c r="K10" s="281" t="s">
        <v>289</v>
      </c>
      <c r="L10" s="281"/>
      <c r="M10" s="281" t="s">
        <v>289</v>
      </c>
      <c r="N10" s="281"/>
      <c r="O10" s="44" t="s">
        <v>291</v>
      </c>
      <c r="P10" s="281"/>
      <c r="Q10" s="281"/>
    </row>
    <row r="11" spans="1:17" s="283" customFormat="1" x14ac:dyDescent="0.2">
      <c r="A11" s="281"/>
      <c r="B11" s="281"/>
      <c r="C11" s="281" t="s">
        <v>280</v>
      </c>
      <c r="D11" s="281"/>
      <c r="E11" s="281" t="s">
        <v>285</v>
      </c>
      <c r="F11" s="281"/>
      <c r="G11" s="281" t="s">
        <v>240</v>
      </c>
      <c r="H11" s="281"/>
      <c r="I11" s="282" t="s">
        <v>248</v>
      </c>
      <c r="J11" s="281"/>
      <c r="K11" s="281" t="s">
        <v>176</v>
      </c>
      <c r="L11" s="281"/>
      <c r="M11" s="281" t="s">
        <v>177</v>
      </c>
      <c r="N11" s="281"/>
      <c r="O11" s="124" t="s">
        <v>214</v>
      </c>
      <c r="P11" s="281"/>
      <c r="Q11" s="281"/>
    </row>
    <row r="12" spans="1:17" s="283" customFormat="1" x14ac:dyDescent="0.2">
      <c r="A12" s="281"/>
      <c r="B12" s="281"/>
      <c r="C12" s="281"/>
      <c r="D12" s="281"/>
      <c r="E12" s="281" t="s">
        <v>286</v>
      </c>
      <c r="F12" s="281"/>
      <c r="G12" s="281" t="s">
        <v>287</v>
      </c>
      <c r="H12" s="281"/>
      <c r="I12" s="281"/>
      <c r="J12" s="281"/>
      <c r="N12" s="281"/>
      <c r="O12" s="35"/>
      <c r="P12" s="281"/>
      <c r="Q12" s="281"/>
    </row>
    <row r="13" spans="1:17" s="283" customFormat="1" x14ac:dyDescent="0.2">
      <c r="A13" s="281"/>
      <c r="B13" s="281"/>
      <c r="C13" s="281"/>
      <c r="D13" s="281"/>
      <c r="E13" s="281"/>
      <c r="F13" s="281"/>
      <c r="G13" s="281"/>
      <c r="H13" s="281"/>
      <c r="I13" s="282"/>
      <c r="J13" s="281"/>
      <c r="L13" s="281"/>
      <c r="M13" s="281" t="s">
        <v>277</v>
      </c>
      <c r="N13" s="281"/>
      <c r="O13" s="36"/>
      <c r="P13" s="281"/>
      <c r="Q13" s="281"/>
    </row>
    <row r="14" spans="1:17" s="283" customFormat="1" ht="5.2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L14" s="281"/>
      <c r="M14" s="281"/>
      <c r="N14" s="281"/>
      <c r="O14" s="35"/>
      <c r="P14" s="281"/>
      <c r="Q14" s="281"/>
    </row>
    <row r="15" spans="1:17" s="283" customFormat="1" x14ac:dyDescent="0.2">
      <c r="A15" s="281"/>
      <c r="B15" s="281"/>
      <c r="C15" s="281"/>
      <c r="D15" s="281"/>
      <c r="E15" s="281"/>
      <c r="F15" s="281"/>
      <c r="G15" s="281"/>
      <c r="H15" s="281"/>
      <c r="I15" s="282"/>
      <c r="J15" s="281"/>
      <c r="L15" s="281"/>
      <c r="M15" s="281" t="s">
        <v>278</v>
      </c>
      <c r="N15" s="281"/>
      <c r="O15" s="36"/>
      <c r="P15" s="281"/>
      <c r="Q15" s="281"/>
    </row>
    <row r="16" spans="1:17" s="283" customFormat="1" ht="6" customHeight="1" x14ac:dyDescent="0.2">
      <c r="A16" s="281"/>
      <c r="B16" s="281"/>
      <c r="C16" s="281"/>
      <c r="D16" s="281"/>
      <c r="E16" s="281"/>
      <c r="F16" s="281"/>
      <c r="G16" s="281"/>
      <c r="H16" s="281"/>
      <c r="I16" s="282"/>
      <c r="J16" s="281"/>
      <c r="L16" s="281"/>
      <c r="M16" s="281"/>
      <c r="N16" s="281"/>
      <c r="O16" s="35"/>
      <c r="P16" s="281"/>
      <c r="Q16" s="281"/>
    </row>
    <row r="17" spans="1:17" s="283" customFormat="1" x14ac:dyDescent="0.2">
      <c r="A17" s="281"/>
      <c r="B17" s="281"/>
      <c r="C17" s="281"/>
      <c r="D17" s="281"/>
      <c r="E17" s="281"/>
      <c r="F17" s="281"/>
      <c r="G17" s="281"/>
      <c r="H17" s="281"/>
      <c r="I17" s="282"/>
      <c r="J17" s="281"/>
      <c r="L17" s="281"/>
      <c r="M17" s="281" t="s">
        <v>279</v>
      </c>
      <c r="N17" s="281"/>
      <c r="O17" s="36"/>
      <c r="P17" s="281"/>
      <c r="Q17" s="281"/>
    </row>
    <row r="18" spans="1:17" ht="5.25" customHeight="1" x14ac:dyDescent="0.2">
      <c r="B18" s="3"/>
      <c r="C18" s="3"/>
      <c r="D18" s="3"/>
      <c r="E18" s="3"/>
      <c r="F18" s="3"/>
      <c r="G18" s="281"/>
      <c r="H18" s="3"/>
      <c r="I18" s="14"/>
      <c r="J18" s="3"/>
      <c r="K18" s="3"/>
      <c r="L18" s="3"/>
      <c r="M18" s="3"/>
      <c r="N18" s="3"/>
      <c r="O18" s="33"/>
      <c r="P18" s="3"/>
    </row>
    <row r="19" spans="1:17" x14ac:dyDescent="0.2">
      <c r="B19" s="281"/>
      <c r="C19" s="63" t="s">
        <v>475</v>
      </c>
      <c r="D19" s="50"/>
      <c r="E19" s="51">
        <f>'Superficie No Homogénea 1 techo'!J5</f>
        <v>5</v>
      </c>
      <c r="F19" s="50"/>
      <c r="G19" s="202">
        <f>'Superficie No Homogénea 2 techo'!I36</f>
        <v>0.33442428710475203</v>
      </c>
      <c r="H19" s="280"/>
      <c r="I19" s="51">
        <f>Hoja1!N64-Hoja1!D100</f>
        <v>37.288800000000002</v>
      </c>
      <c r="J19" s="280"/>
      <c r="K19" s="61">
        <f>Hoja2!D10</f>
        <v>48</v>
      </c>
      <c r="L19" s="280"/>
      <c r="M19" s="61">
        <f>Hoja2!F10</f>
        <v>25</v>
      </c>
      <c r="N19" s="280"/>
      <c r="O19" s="196">
        <f>(G19*I19*(K19-M19))</f>
        <v>286.81644821080857</v>
      </c>
      <c r="P19" s="281"/>
    </row>
    <row r="20" spans="1:17" ht="5.25" customHeight="1" x14ac:dyDescent="0.2">
      <c r="B20" s="281"/>
      <c r="C20" s="50"/>
      <c r="D20" s="50"/>
      <c r="E20" s="280"/>
      <c r="F20" s="50"/>
      <c r="G20" s="293"/>
      <c r="H20" s="280"/>
      <c r="I20" s="280"/>
      <c r="J20" s="280"/>
      <c r="K20" s="292"/>
      <c r="L20" s="280"/>
      <c r="M20" s="292"/>
      <c r="N20" s="280"/>
      <c r="O20" s="331"/>
      <c r="P20" s="281"/>
    </row>
    <row r="21" spans="1:17" x14ac:dyDescent="0.2">
      <c r="B21" s="281"/>
      <c r="C21" s="297" t="s">
        <v>476</v>
      </c>
      <c r="D21" s="50"/>
      <c r="E21" s="51" t="s">
        <v>473</v>
      </c>
      <c r="F21" s="50"/>
      <c r="G21" s="202">
        <v>2.27</v>
      </c>
      <c r="H21" s="280"/>
      <c r="I21" s="51">
        <f>Hoja1!D100</f>
        <v>1.4111999999999998</v>
      </c>
      <c r="J21" s="280"/>
      <c r="K21" s="61">
        <f>Hoja2!J14</f>
        <v>28</v>
      </c>
      <c r="L21" s="280"/>
      <c r="M21" s="61">
        <f>M19</f>
        <v>25</v>
      </c>
      <c r="N21" s="280"/>
      <c r="O21" s="196">
        <f>(G21*I21*(K21-M21))</f>
        <v>9.6102719999999984</v>
      </c>
      <c r="P21" s="281"/>
    </row>
    <row r="22" spans="1:17" ht="5.25" customHeight="1" x14ac:dyDescent="0.2">
      <c r="B22" s="3"/>
      <c r="C22" s="49"/>
      <c r="D22" s="49"/>
      <c r="E22" s="280"/>
      <c r="F22" s="49"/>
      <c r="G22" s="205"/>
      <c r="H22" s="49"/>
      <c r="I22" s="280"/>
      <c r="J22" s="49"/>
      <c r="K22" s="49"/>
      <c r="L22" s="49"/>
      <c r="M22" s="49"/>
      <c r="N22" s="49"/>
      <c r="O22" s="197"/>
      <c r="P22" s="3"/>
    </row>
    <row r="23" spans="1:17" x14ac:dyDescent="0.2">
      <c r="B23" s="281"/>
      <c r="C23" s="63" t="s">
        <v>479</v>
      </c>
      <c r="D23" s="50"/>
      <c r="E23" s="51">
        <f>'Superficie No Homogénea 1 techo'!J5</f>
        <v>5</v>
      </c>
      <c r="F23" s="50"/>
      <c r="G23" s="202">
        <f>'Superficie No Homogénea 2 techo'!I36</f>
        <v>0.33442428710475203</v>
      </c>
      <c r="H23" s="321"/>
      <c r="I23" s="51">
        <f>Hoja1!Q64</f>
        <v>18</v>
      </c>
      <c r="J23" s="321"/>
      <c r="K23" s="61">
        <f>Hoja2!D10</f>
        <v>48</v>
      </c>
      <c r="L23" s="321"/>
      <c r="M23" s="61">
        <f>M19</f>
        <v>25</v>
      </c>
      <c r="N23" s="321"/>
      <c r="O23" s="196">
        <f>(G23*I23*(K23-M23))</f>
        <v>138.45165486136733</v>
      </c>
      <c r="P23" s="281"/>
    </row>
    <row r="24" spans="1:17" ht="5.25" customHeight="1" x14ac:dyDescent="0.2">
      <c r="B24" s="3"/>
      <c r="C24" s="49"/>
      <c r="D24" s="49"/>
      <c r="E24" s="280"/>
      <c r="F24" s="49"/>
      <c r="G24" s="205"/>
      <c r="H24" s="49"/>
      <c r="I24" s="197"/>
      <c r="J24" s="49"/>
      <c r="K24" s="49"/>
      <c r="L24" s="49"/>
      <c r="M24" s="49"/>
      <c r="N24" s="49"/>
      <c r="O24" s="197"/>
      <c r="P24" s="3"/>
    </row>
    <row r="25" spans="1:17" x14ac:dyDescent="0.2">
      <c r="B25" s="281"/>
      <c r="C25" s="63" t="s">
        <v>481</v>
      </c>
      <c r="D25" s="50"/>
      <c r="E25" s="51">
        <f>'Hoja3 (Losa)'!K4</f>
        <v>4</v>
      </c>
      <c r="F25" s="50"/>
      <c r="G25" s="202">
        <f>'Hoja3 (Losa)'!J39</f>
        <v>0.80709705294516432</v>
      </c>
      <c r="H25" s="321"/>
      <c r="I25" s="196">
        <f>Hoja1!N90</f>
        <v>7.1999999999999993</v>
      </c>
      <c r="J25" s="321"/>
      <c r="K25" s="61">
        <f>Hoja2!J10</f>
        <v>33</v>
      </c>
      <c r="L25" s="321"/>
      <c r="M25" s="61">
        <f>M19</f>
        <v>25</v>
      </c>
      <c r="N25" s="321"/>
      <c r="O25" s="196">
        <f t="shared" ref="O25" si="0">(G25*I25*(K25-M25))</f>
        <v>46.488790249641461</v>
      </c>
      <c r="P25" s="281"/>
    </row>
    <row r="26" spans="1:17" ht="5.25" customHeight="1" x14ac:dyDescent="0.2">
      <c r="B26" s="3"/>
      <c r="G26" s="233"/>
      <c r="I26" s="73"/>
      <c r="O26" s="73"/>
      <c r="P26" s="3"/>
    </row>
    <row r="27" spans="1:17" x14ac:dyDescent="0.2">
      <c r="B27" s="281"/>
      <c r="C27" s="297" t="s">
        <v>480</v>
      </c>
      <c r="D27" s="50"/>
      <c r="E27" s="51">
        <f>'Hoja3 (Muro Concreto celular)'!K4</f>
        <v>2</v>
      </c>
      <c r="F27" s="50"/>
      <c r="G27" s="202">
        <f>'Hoja3 (Muro Concreto celular)'!J39</f>
        <v>1.0384037966555084</v>
      </c>
      <c r="H27" s="321"/>
      <c r="I27" s="196">
        <f>Hoja1!D66-I29-I31</f>
        <v>24.477899999999998</v>
      </c>
      <c r="J27" s="321"/>
      <c r="K27" s="61">
        <f>Hoja2!D16</f>
        <v>34</v>
      </c>
      <c r="L27" s="321"/>
      <c r="M27" s="61">
        <f>M19</f>
        <v>25</v>
      </c>
      <c r="N27" s="321"/>
      <c r="O27" s="196">
        <f>(G27*I27*(K27-M27))</f>
        <v>228.7614986473848</v>
      </c>
      <c r="P27" s="281"/>
    </row>
    <row r="28" spans="1:17" ht="5.25" customHeight="1" x14ac:dyDescent="0.2">
      <c r="B28" s="3"/>
      <c r="C28" s="49"/>
      <c r="D28" s="49"/>
      <c r="E28" s="280"/>
      <c r="F28" s="49"/>
      <c r="G28" s="205"/>
      <c r="H28" s="49"/>
      <c r="I28" s="197"/>
      <c r="J28" s="49"/>
      <c r="K28" s="49"/>
      <c r="L28" s="49"/>
      <c r="M28" s="49"/>
      <c r="N28" s="49"/>
      <c r="O28" s="197"/>
      <c r="P28" s="3"/>
    </row>
    <row r="29" spans="1:17" ht="12.75" customHeight="1" x14ac:dyDescent="0.2">
      <c r="B29" s="3"/>
      <c r="C29" s="297" t="s">
        <v>482</v>
      </c>
      <c r="D29" s="50"/>
      <c r="E29" s="51" t="s">
        <v>473</v>
      </c>
      <c r="F29" s="50"/>
      <c r="G29" s="202">
        <v>2.27</v>
      </c>
      <c r="H29" s="321"/>
      <c r="I29" s="196">
        <f>Hoja1!D92</f>
        <v>6.8421000000000003</v>
      </c>
      <c r="J29" s="321"/>
      <c r="K29" s="61">
        <f>Hoja2!J16</f>
        <v>29</v>
      </c>
      <c r="L29" s="321"/>
      <c r="M29" s="61">
        <f>M19</f>
        <v>25</v>
      </c>
      <c r="N29" s="321"/>
      <c r="O29" s="196">
        <f>(G29*I29*(K29-M29))</f>
        <v>62.126268000000003</v>
      </c>
      <c r="P29" s="3"/>
    </row>
    <row r="30" spans="1:17" ht="5.25" customHeight="1" x14ac:dyDescent="0.2">
      <c r="B30" s="3"/>
      <c r="C30" s="49"/>
      <c r="D30" s="49"/>
      <c r="E30" s="280"/>
      <c r="F30" s="49"/>
      <c r="G30" s="205"/>
      <c r="H30" s="49"/>
      <c r="I30" s="197"/>
      <c r="J30" s="49"/>
      <c r="K30" s="49"/>
      <c r="L30" s="49"/>
      <c r="M30" s="49"/>
      <c r="N30" s="49"/>
      <c r="O30" s="197"/>
      <c r="P30" s="3"/>
    </row>
    <row r="31" spans="1:17" ht="12.75" customHeight="1" x14ac:dyDescent="0.2">
      <c r="B31" s="3"/>
      <c r="C31" s="63" t="s">
        <v>477</v>
      </c>
      <c r="D31" s="50"/>
      <c r="E31" s="51">
        <f>'Hoja3 (Puerta)'!K4</f>
        <v>3</v>
      </c>
      <c r="F31" s="50"/>
      <c r="G31" s="202">
        <f>'Hoja3 (Puerta)'!J39</f>
        <v>2.0951054516514129</v>
      </c>
      <c r="H31" s="321"/>
      <c r="I31" s="196">
        <f>Hoja1!D70</f>
        <v>1.68</v>
      </c>
      <c r="J31" s="321"/>
      <c r="K31" s="61">
        <f>Hoja2!F16</f>
        <v>39</v>
      </c>
      <c r="L31" s="321"/>
      <c r="M31" s="61">
        <f>M19</f>
        <v>25</v>
      </c>
      <c r="N31" s="321"/>
      <c r="O31" s="196">
        <f>(G31*I31*(K31-M31))</f>
        <v>49.276880222841228</v>
      </c>
      <c r="P31" s="3"/>
    </row>
    <row r="32" spans="1:17" ht="5.25" customHeight="1" x14ac:dyDescent="0.2">
      <c r="B32" s="3"/>
      <c r="C32" s="49"/>
      <c r="D32" s="49"/>
      <c r="E32" s="280"/>
      <c r="F32" s="49"/>
      <c r="G32" s="205"/>
      <c r="H32" s="49"/>
      <c r="I32" s="197"/>
      <c r="J32" s="49"/>
      <c r="K32" s="49"/>
      <c r="L32" s="49"/>
      <c r="M32" s="49"/>
      <c r="N32" s="49"/>
      <c r="O32" s="197"/>
      <c r="P32" s="3"/>
    </row>
    <row r="33" spans="2:17" ht="12.75" customHeight="1" x14ac:dyDescent="0.2">
      <c r="B33" s="3"/>
      <c r="C33" s="297" t="s">
        <v>478</v>
      </c>
      <c r="D33" s="50"/>
      <c r="E33" s="51">
        <f>'Hoja3 (Muro Concreto celular)'!K4</f>
        <v>2</v>
      </c>
      <c r="F33" s="50"/>
      <c r="G33" s="202">
        <f>'Hoja3 (Muro Concreto celular)'!J39</f>
        <v>1.0384037966555084</v>
      </c>
      <c r="H33" s="321"/>
      <c r="I33" s="196">
        <f>Hoja1!D72-Hoja1!D94</f>
        <v>38.721499999999999</v>
      </c>
      <c r="J33" s="321"/>
      <c r="K33" s="61">
        <f>Hoja2!D18</f>
        <v>38</v>
      </c>
      <c r="L33" s="321"/>
      <c r="M33" s="61">
        <f>M19</f>
        <v>25</v>
      </c>
      <c r="N33" s="321"/>
      <c r="O33" s="196">
        <f>(G33*I33*(K33-M33))</f>
        <v>522.71118395855149</v>
      </c>
      <c r="P33" s="3"/>
    </row>
    <row r="34" spans="2:17" ht="5.25" customHeight="1" x14ac:dyDescent="0.2">
      <c r="B34" s="3"/>
      <c r="C34" s="49"/>
      <c r="D34" s="49"/>
      <c r="E34" s="280"/>
      <c r="F34" s="49"/>
      <c r="G34" s="205"/>
      <c r="H34" s="49"/>
      <c r="I34" s="197"/>
      <c r="J34" s="49"/>
      <c r="K34" s="49"/>
      <c r="L34" s="49"/>
      <c r="M34" s="49"/>
      <c r="N34" s="49"/>
      <c r="O34" s="197"/>
      <c r="P34" s="3"/>
    </row>
    <row r="35" spans="2:17" ht="12.75" customHeight="1" x14ac:dyDescent="0.2">
      <c r="B35" s="3"/>
      <c r="C35" s="297" t="s">
        <v>461</v>
      </c>
      <c r="D35" s="50"/>
      <c r="E35" s="51" t="s">
        <v>473</v>
      </c>
      <c r="F35" s="50"/>
      <c r="G35" s="202">
        <v>2.27</v>
      </c>
      <c r="H35" s="321"/>
      <c r="I35" s="196">
        <f>Hoja1!D94</f>
        <v>2.1235000000000004</v>
      </c>
      <c r="J35" s="321"/>
      <c r="K35" s="61">
        <f>Hoja2!J18</f>
        <v>30</v>
      </c>
      <c r="L35" s="321"/>
      <c r="M35" s="61">
        <f>M19</f>
        <v>25</v>
      </c>
      <c r="N35" s="321"/>
      <c r="O35" s="196">
        <f>(G35*I35*(K35-M35))</f>
        <v>24.101725000000002</v>
      </c>
      <c r="P35" s="3"/>
    </row>
    <row r="36" spans="2:17" ht="5.25" customHeight="1" x14ac:dyDescent="0.2">
      <c r="B36" s="3"/>
      <c r="C36" s="49"/>
      <c r="D36" s="49"/>
      <c r="E36" s="280"/>
      <c r="F36" s="49"/>
      <c r="G36" s="205"/>
      <c r="H36" s="49"/>
      <c r="I36" s="197"/>
      <c r="J36" s="49"/>
      <c r="K36" s="49"/>
      <c r="L36" s="49"/>
      <c r="M36" s="49"/>
      <c r="N36" s="49"/>
      <c r="O36" s="197"/>
      <c r="P36" s="3"/>
    </row>
    <row r="37" spans="2:17" x14ac:dyDescent="0.2">
      <c r="B37" s="281"/>
      <c r="C37" s="297" t="s">
        <v>462</v>
      </c>
      <c r="D37" s="344"/>
      <c r="E37" s="191">
        <f>'Hoja3 (Muro Concreto)'!K4</f>
        <v>1</v>
      </c>
      <c r="F37" s="344"/>
      <c r="G37" s="202">
        <f>'Hoja3 (Muro Concreto)'!J39</f>
        <v>3.5251977203039155</v>
      </c>
      <c r="H37" s="194"/>
      <c r="I37" s="345">
        <f>Hoja1!N78-Hoja1!N82</f>
        <v>13.7</v>
      </c>
      <c r="J37" s="194"/>
      <c r="K37" s="348">
        <f>Hoja2!D20</f>
        <v>35</v>
      </c>
      <c r="L37" s="194"/>
      <c r="M37" s="351">
        <f>M19</f>
        <v>25</v>
      </c>
      <c r="N37" s="194"/>
      <c r="O37" s="345">
        <f>(G37*I37*(K37-M37))</f>
        <v>482.95208768163639</v>
      </c>
      <c r="P37" s="281"/>
      <c r="Q37" s="71"/>
    </row>
    <row r="38" spans="2:17" ht="5.25" customHeight="1" x14ac:dyDescent="0.2">
      <c r="B38" s="125"/>
      <c r="G38" s="233"/>
      <c r="I38" s="73"/>
      <c r="O38" s="73"/>
      <c r="P38" s="3"/>
    </row>
    <row r="39" spans="2:17" x14ac:dyDescent="0.2">
      <c r="B39" s="281"/>
      <c r="C39" s="63" t="s">
        <v>483</v>
      </c>
      <c r="D39" s="50"/>
      <c r="E39" s="51">
        <f>'Hoja3 (Puerta)'!K4</f>
        <v>3</v>
      </c>
      <c r="F39" s="50"/>
      <c r="G39" s="202">
        <f>'Hoja3 (Puerta)'!J39</f>
        <v>2.0951054516514129</v>
      </c>
      <c r="H39" s="280"/>
      <c r="I39" s="196">
        <f>Hoja1!N82</f>
        <v>2.2000000000000002</v>
      </c>
      <c r="J39" s="280"/>
      <c r="K39" s="352">
        <f>Hoja2!F20</f>
        <v>41</v>
      </c>
      <c r="L39" s="280"/>
      <c r="M39" s="351">
        <f>M19</f>
        <v>25</v>
      </c>
      <c r="N39" s="280"/>
      <c r="O39" s="196">
        <f>(G39*I39*(K39-M39))</f>
        <v>73.747711898129737</v>
      </c>
      <c r="P39" s="281"/>
    </row>
    <row r="40" spans="2:17" ht="5.25" customHeight="1" x14ac:dyDescent="0.2">
      <c r="B40" s="3"/>
      <c r="C40" s="49"/>
      <c r="D40" s="49"/>
      <c r="E40" s="280"/>
      <c r="F40" s="49"/>
      <c r="G40" s="205"/>
      <c r="H40" s="49"/>
      <c r="I40" s="197"/>
      <c r="J40" s="49"/>
      <c r="K40" s="49"/>
      <c r="L40" s="49"/>
      <c r="M40" s="49"/>
      <c r="N40" s="49"/>
      <c r="O40" s="197"/>
      <c r="P40" s="3"/>
    </row>
    <row r="41" spans="2:17" x14ac:dyDescent="0.2">
      <c r="B41" s="281"/>
      <c r="C41" s="63" t="s">
        <v>463</v>
      </c>
      <c r="D41" s="50"/>
      <c r="E41" s="51">
        <f>'Hoja3 (Muro Concreto celular)'!K4</f>
        <v>2</v>
      </c>
      <c r="F41" s="50"/>
      <c r="G41" s="202">
        <f>'Hoja3 (Muro Concreto celular)'!J39</f>
        <v>1.0384037966555084</v>
      </c>
      <c r="H41" s="280"/>
      <c r="I41" s="196">
        <f>Hoja1!Q78-I43</f>
        <v>10.125</v>
      </c>
      <c r="J41" s="280"/>
      <c r="K41" s="348">
        <f>Hoja2!D20</f>
        <v>35</v>
      </c>
      <c r="L41" s="280"/>
      <c r="M41" s="351">
        <f>M19</f>
        <v>25</v>
      </c>
      <c r="N41" s="280"/>
      <c r="O41" s="196">
        <f>(G41*I41*(K41-M41))</f>
        <v>105.13838441137023</v>
      </c>
      <c r="P41" s="281"/>
    </row>
    <row r="42" spans="2:17" ht="5.25" customHeight="1" x14ac:dyDescent="0.2">
      <c r="B42" s="3"/>
      <c r="C42" s="49"/>
      <c r="D42" s="49"/>
      <c r="E42" s="280"/>
      <c r="F42" s="49"/>
      <c r="G42" s="205"/>
      <c r="H42" s="49"/>
      <c r="I42" s="197"/>
      <c r="J42" s="49"/>
      <c r="K42" s="49"/>
      <c r="L42" s="49"/>
      <c r="M42" s="49"/>
      <c r="N42" s="49"/>
      <c r="O42" s="197"/>
      <c r="P42" s="3"/>
    </row>
    <row r="43" spans="2:17" x14ac:dyDescent="0.2">
      <c r="B43" s="281"/>
      <c r="C43" s="297" t="s">
        <v>488</v>
      </c>
      <c r="D43" s="50"/>
      <c r="E43" s="51" t="s">
        <v>473</v>
      </c>
      <c r="F43" s="50"/>
      <c r="G43" s="202">
        <v>2.27</v>
      </c>
      <c r="H43" s="280"/>
      <c r="I43" s="196">
        <f>Hoja1!Q80</f>
        <v>6.9750000000000005</v>
      </c>
      <c r="J43" s="280"/>
      <c r="K43" s="349">
        <f>Hoja2!J20</f>
        <v>31</v>
      </c>
      <c r="L43" s="280"/>
      <c r="M43" s="351">
        <f>M19</f>
        <v>25</v>
      </c>
      <c r="N43" s="280"/>
      <c r="O43" s="196">
        <f>(G43*I43*(K43-M43))</f>
        <v>94.999500000000012</v>
      </c>
      <c r="P43" s="281"/>
    </row>
    <row r="44" spans="2:17" ht="5.25" customHeight="1" x14ac:dyDescent="0.2">
      <c r="B44" s="3"/>
      <c r="C44" s="49"/>
      <c r="D44" s="50"/>
      <c r="E44" s="280"/>
      <c r="F44" s="50"/>
      <c r="G44" s="205"/>
      <c r="H44" s="50"/>
      <c r="I44" s="198"/>
      <c r="J44" s="50"/>
      <c r="K44" s="50"/>
      <c r="L44" s="50"/>
      <c r="M44" s="50"/>
      <c r="N44" s="50"/>
      <c r="O44" s="198"/>
      <c r="P44" s="3"/>
    </row>
    <row r="45" spans="2:17" x14ac:dyDescent="0.2">
      <c r="B45" s="281"/>
      <c r="C45" s="297" t="s">
        <v>489</v>
      </c>
      <c r="D45" s="50"/>
      <c r="E45" s="51">
        <f>'Hoja3 (Muro Concreto celular)'!K4</f>
        <v>2</v>
      </c>
      <c r="F45" s="50"/>
      <c r="G45" s="202">
        <f>'Hoja3 (Muro Concreto celular)'!J39</f>
        <v>1.0384037966555084</v>
      </c>
      <c r="H45" s="280"/>
      <c r="I45" s="196">
        <f>Hoja1!D84-'Edif. PROY conducc '!I47</f>
        <v>40.508400000000002</v>
      </c>
      <c r="J45" s="280"/>
      <c r="K45" s="61">
        <f>Hoja2!D22</f>
        <v>36</v>
      </c>
      <c r="L45" s="280"/>
      <c r="M45" s="61">
        <f>M19</f>
        <v>25</v>
      </c>
      <c r="N45" s="280"/>
      <c r="O45" s="196">
        <f>(G45*I45*(K45-M45))</f>
        <v>462.70483992083996</v>
      </c>
      <c r="P45" s="281"/>
    </row>
    <row r="46" spans="2:17" ht="5.25" customHeight="1" x14ac:dyDescent="0.2">
      <c r="B46" s="3"/>
      <c r="C46" s="49"/>
      <c r="D46" s="49"/>
      <c r="E46" s="280"/>
      <c r="F46" s="49"/>
      <c r="G46" s="205"/>
      <c r="H46" s="49"/>
      <c r="I46" s="197"/>
      <c r="J46" s="49"/>
      <c r="K46" s="49"/>
      <c r="L46" s="49"/>
      <c r="M46" s="49"/>
      <c r="N46" s="49"/>
      <c r="O46" s="197"/>
      <c r="P46" s="3"/>
    </row>
    <row r="47" spans="2:17" x14ac:dyDescent="0.2">
      <c r="B47" s="281"/>
      <c r="C47" s="297" t="s">
        <v>490</v>
      </c>
      <c r="D47" s="50"/>
      <c r="E47" s="51" t="s">
        <v>473</v>
      </c>
      <c r="F47" s="50"/>
      <c r="G47" s="202">
        <v>2.27</v>
      </c>
      <c r="H47" s="280"/>
      <c r="I47" s="196">
        <f>Hoja1!D98</f>
        <v>0.33660000000000001</v>
      </c>
      <c r="J47" s="280"/>
      <c r="K47" s="61">
        <f>Hoja2!J22</f>
        <v>31</v>
      </c>
      <c r="L47" s="280"/>
      <c r="M47" s="61">
        <f>M19</f>
        <v>25</v>
      </c>
      <c r="N47" s="280"/>
      <c r="O47" s="196">
        <f>(G47*I47*(K47-M47))</f>
        <v>4.584492</v>
      </c>
      <c r="P47" s="281"/>
    </row>
    <row r="48" spans="2:17" ht="5.25" customHeight="1" x14ac:dyDescent="0.2">
      <c r="B48" s="3"/>
      <c r="C48" s="3"/>
      <c r="D48" s="3"/>
      <c r="E48" s="281"/>
      <c r="F48" s="3"/>
      <c r="G48" s="219"/>
      <c r="H48" s="3"/>
      <c r="I48" s="71"/>
      <c r="J48" s="3"/>
      <c r="K48" s="3"/>
      <c r="L48" s="3"/>
      <c r="M48" s="3"/>
      <c r="N48" s="3"/>
      <c r="O48" s="331"/>
      <c r="P48" s="3"/>
    </row>
    <row r="49" spans="1:18" x14ac:dyDescent="0.2">
      <c r="B49" s="281"/>
      <c r="C49" s="63"/>
      <c r="D49" s="7"/>
      <c r="E49" s="11"/>
      <c r="F49" s="7"/>
      <c r="G49" s="202"/>
      <c r="H49" s="281"/>
      <c r="I49" s="196"/>
      <c r="J49" s="281"/>
      <c r="K49" s="61"/>
      <c r="L49" s="281"/>
      <c r="M49" s="61"/>
      <c r="N49" s="281"/>
      <c r="O49" s="57"/>
      <c r="P49" s="281"/>
    </row>
    <row r="50" spans="1:18" ht="5.25" customHeight="1" x14ac:dyDescent="0.2">
      <c r="B50" s="3"/>
      <c r="C50" s="3"/>
      <c r="D50" s="3"/>
      <c r="E50" s="281"/>
      <c r="F50" s="3"/>
      <c r="G50" s="219"/>
      <c r="H50" s="3"/>
      <c r="I50" s="71"/>
      <c r="J50" s="3"/>
      <c r="K50" s="3"/>
      <c r="L50" s="3"/>
      <c r="M50" s="3"/>
      <c r="N50" s="3"/>
      <c r="O50" s="60"/>
      <c r="P50" s="3"/>
    </row>
    <row r="51" spans="1:18" x14ac:dyDescent="0.2">
      <c r="B51" s="281"/>
      <c r="C51" s="63"/>
      <c r="D51" s="50"/>
      <c r="E51" s="51"/>
      <c r="F51" s="50"/>
      <c r="G51" s="202"/>
      <c r="H51" s="280"/>
      <c r="I51" s="196"/>
      <c r="J51" s="280"/>
      <c r="K51" s="61"/>
      <c r="L51" s="280"/>
      <c r="M51" s="61"/>
      <c r="N51" s="280"/>
      <c r="O51" s="57"/>
      <c r="P51" s="281"/>
      <c r="Q51" s="33"/>
    </row>
    <row r="52" spans="1:18" ht="5.25" customHeight="1" x14ac:dyDescent="0.2">
      <c r="B52" s="3"/>
      <c r="C52" s="49"/>
      <c r="D52" s="49"/>
      <c r="E52" s="280"/>
      <c r="F52" s="49"/>
      <c r="G52" s="280"/>
      <c r="H52" s="49"/>
      <c r="I52" s="280"/>
      <c r="J52" s="49"/>
      <c r="K52" s="49"/>
      <c r="L52" s="49"/>
      <c r="M52" s="49"/>
      <c r="N52" s="49"/>
      <c r="O52" s="64"/>
      <c r="P52" s="3"/>
    </row>
    <row r="53" spans="1:18" x14ac:dyDescent="0.2">
      <c r="A53" s="17"/>
      <c r="B53" s="17"/>
      <c r="C53" s="287"/>
      <c r="D53" s="15"/>
      <c r="E53" s="288"/>
      <c r="F53" s="15"/>
      <c r="G53" s="202"/>
      <c r="H53" s="21"/>
      <c r="I53" s="288"/>
      <c r="J53" s="21"/>
      <c r="K53" s="288"/>
      <c r="L53" s="21"/>
      <c r="M53" s="289"/>
      <c r="N53" s="21"/>
      <c r="O53" s="290"/>
      <c r="P53" s="17"/>
      <c r="Q53" s="17"/>
      <c r="R53" s="195"/>
    </row>
    <row r="54" spans="1:18" ht="5.25" customHeight="1" x14ac:dyDescent="0.2">
      <c r="A54" s="17"/>
      <c r="B54" s="17"/>
      <c r="C54" s="17"/>
      <c r="D54" s="17"/>
      <c r="E54" s="21"/>
      <c r="F54" s="17"/>
      <c r="G54" s="21"/>
      <c r="H54" s="17"/>
      <c r="I54" s="21"/>
      <c r="J54" s="17"/>
      <c r="K54" s="17"/>
      <c r="L54" s="17"/>
      <c r="M54" s="17"/>
      <c r="N54" s="17"/>
      <c r="O54" s="291"/>
      <c r="P54" s="17"/>
      <c r="Q54" s="17"/>
      <c r="R54" s="195"/>
    </row>
    <row r="55" spans="1:18" x14ac:dyDescent="0.2">
      <c r="A55" s="17"/>
      <c r="B55" s="17"/>
      <c r="C55" s="287"/>
      <c r="D55" s="15"/>
      <c r="E55" s="288"/>
      <c r="F55" s="15"/>
      <c r="G55" s="202"/>
      <c r="H55" s="21"/>
      <c r="I55" s="288"/>
      <c r="J55" s="21"/>
      <c r="K55" s="288"/>
      <c r="L55" s="21"/>
      <c r="M55" s="289"/>
      <c r="N55" s="21"/>
      <c r="O55" s="290"/>
      <c r="P55" s="17"/>
      <c r="Q55" s="17"/>
      <c r="R55" s="195"/>
    </row>
    <row r="56" spans="1:18" ht="5.25" customHeight="1" x14ac:dyDescent="0.2">
      <c r="B56" s="3"/>
      <c r="C56" s="3"/>
      <c r="D56" s="3"/>
      <c r="E56" s="281"/>
      <c r="F56" s="3"/>
      <c r="G56" s="281"/>
      <c r="H56" s="3"/>
      <c r="I56" s="281"/>
      <c r="J56" s="3"/>
      <c r="K56" s="3"/>
      <c r="L56" s="3"/>
      <c r="M56" s="3"/>
      <c r="N56" s="3"/>
      <c r="O56" s="33"/>
      <c r="P56" s="3"/>
    </row>
    <row r="57" spans="1:18" x14ac:dyDescent="0.2">
      <c r="B57" s="3"/>
      <c r="C57" s="22"/>
      <c r="D57" s="7"/>
      <c r="E57" s="11"/>
      <c r="F57" s="7"/>
      <c r="G57" s="11"/>
      <c r="H57" s="281"/>
      <c r="I57" s="11"/>
      <c r="J57" s="281"/>
      <c r="K57" s="11"/>
      <c r="L57" s="281"/>
      <c r="M57" s="11"/>
      <c r="N57" s="281"/>
      <c r="O57" s="36"/>
      <c r="P57" s="3"/>
    </row>
    <row r="58" spans="1:18" ht="5.25" customHeight="1" x14ac:dyDescent="0.2">
      <c r="B58" s="3"/>
      <c r="C58" s="3"/>
      <c r="D58" s="3"/>
      <c r="E58" s="281"/>
      <c r="F58" s="3"/>
      <c r="G58" s="281"/>
      <c r="H58" s="3"/>
      <c r="I58" s="281"/>
      <c r="J58" s="3"/>
      <c r="K58" s="3"/>
      <c r="L58" s="3"/>
      <c r="M58" s="3"/>
      <c r="N58" s="3"/>
      <c r="O58" s="33"/>
      <c r="P58" s="3"/>
    </row>
    <row r="59" spans="1:18" s="283" customFormat="1" x14ac:dyDescent="0.2">
      <c r="A59" s="281"/>
      <c r="B59" s="3"/>
      <c r="C59" s="22"/>
      <c r="D59" s="7"/>
      <c r="E59" s="11"/>
      <c r="F59" s="7"/>
      <c r="G59" s="11"/>
      <c r="H59" s="281"/>
      <c r="I59" s="11"/>
      <c r="J59" s="281"/>
      <c r="K59" s="11"/>
      <c r="L59" s="281"/>
      <c r="M59" s="11"/>
      <c r="N59" s="281"/>
      <c r="O59" s="36"/>
      <c r="P59" s="281"/>
      <c r="Q59" s="281"/>
    </row>
    <row r="60" spans="1:18" ht="5.25" customHeight="1" x14ac:dyDescent="0.2">
      <c r="B60" s="3"/>
      <c r="C60" s="3"/>
      <c r="D60" s="3"/>
      <c r="E60" s="281"/>
      <c r="F60" s="3"/>
      <c r="G60" s="281"/>
      <c r="H60" s="3"/>
      <c r="I60" s="281"/>
      <c r="J60" s="3"/>
      <c r="K60" s="3"/>
      <c r="L60" s="3"/>
      <c r="M60" s="3"/>
      <c r="N60" s="3"/>
      <c r="O60" s="33"/>
      <c r="P60" s="3"/>
    </row>
    <row r="61" spans="1:18" x14ac:dyDescent="0.2">
      <c r="B61" s="3"/>
      <c r="C61" s="22"/>
      <c r="D61" s="7"/>
      <c r="E61" s="11"/>
      <c r="F61" s="7"/>
      <c r="G61" s="11"/>
      <c r="H61" s="7"/>
      <c r="I61" s="11"/>
      <c r="J61" s="3"/>
      <c r="K61" s="22"/>
      <c r="L61" s="7"/>
      <c r="M61" s="22"/>
      <c r="N61" s="7"/>
      <c r="O61" s="45"/>
      <c r="P61" s="3"/>
    </row>
    <row r="62" spans="1:18" x14ac:dyDescent="0.2">
      <c r="B62" s="3"/>
      <c r="C62" s="3"/>
      <c r="D62" s="3"/>
      <c r="E62" s="3"/>
      <c r="F62" s="3"/>
      <c r="G62" s="281"/>
      <c r="H62" s="3"/>
      <c r="I62" s="14"/>
      <c r="J62" s="3"/>
      <c r="K62" s="3"/>
      <c r="L62" s="3"/>
      <c r="M62" s="3"/>
      <c r="N62" s="3"/>
      <c r="O62" s="33"/>
      <c r="P62" s="3"/>
    </row>
    <row r="63" spans="1:18" ht="4.5" customHeight="1" thickBot="1" x14ac:dyDescent="0.25">
      <c r="B63" s="3"/>
      <c r="C63" s="3"/>
      <c r="D63" s="3"/>
      <c r="E63" s="3"/>
      <c r="F63" s="3"/>
      <c r="G63" s="281"/>
      <c r="H63" s="3"/>
      <c r="I63" s="14"/>
      <c r="J63" s="3"/>
      <c r="K63" s="3"/>
      <c r="L63" s="3"/>
      <c r="M63" s="3"/>
      <c r="N63" s="3"/>
      <c r="O63" s="33"/>
      <c r="P63" s="3"/>
    </row>
    <row r="64" spans="1:18" ht="13.5" thickBot="1" x14ac:dyDescent="0.25">
      <c r="B64" s="3"/>
      <c r="C64" s="3" t="s">
        <v>474</v>
      </c>
      <c r="D64" s="3"/>
      <c r="E64" s="3"/>
      <c r="F64" s="3"/>
      <c r="G64" s="281"/>
      <c r="H64" s="3"/>
      <c r="I64" s="405" t="s">
        <v>292</v>
      </c>
      <c r="J64" s="405"/>
      <c r="K64" s="405"/>
      <c r="L64" s="405"/>
      <c r="M64" s="282"/>
      <c r="N64" s="282"/>
      <c r="O64" s="118">
        <f>SUM(O19:O61)</f>
        <v>2592.4717370625713</v>
      </c>
      <c r="P64" s="3"/>
    </row>
    <row r="65" spans="2:18" x14ac:dyDescent="0.2">
      <c r="B65" s="3"/>
      <c r="C65" s="3"/>
      <c r="D65" s="3"/>
      <c r="E65" s="3"/>
      <c r="F65" s="3"/>
      <c r="G65" s="281"/>
      <c r="H65" s="3"/>
      <c r="I65" s="14"/>
      <c r="J65" s="3"/>
      <c r="K65" s="3"/>
      <c r="L65" s="3"/>
      <c r="M65" s="3"/>
      <c r="N65" s="3"/>
      <c r="O65" s="33"/>
      <c r="P65" s="3"/>
    </row>
    <row r="66" spans="2:18" x14ac:dyDescent="0.2">
      <c r="B66" s="3"/>
      <c r="C66" s="3"/>
      <c r="D66" s="3"/>
      <c r="E66" s="3"/>
      <c r="F66" s="3"/>
      <c r="G66" s="281"/>
      <c r="H66" s="3"/>
      <c r="I66" s="14"/>
      <c r="J66" s="3"/>
      <c r="K66" s="3"/>
      <c r="L66" s="3"/>
      <c r="M66" s="3"/>
      <c r="N66" s="3"/>
      <c r="O66" s="33"/>
      <c r="P66" s="3"/>
    </row>
    <row r="67" spans="2:18" x14ac:dyDescent="0.2">
      <c r="B67" s="3"/>
      <c r="C67" s="3"/>
      <c r="D67" s="3"/>
      <c r="E67" s="3"/>
      <c r="F67" s="3"/>
      <c r="G67" s="281"/>
      <c r="H67" s="3"/>
      <c r="I67" s="14"/>
      <c r="J67" s="3"/>
      <c r="K67" s="3"/>
      <c r="L67" s="3"/>
      <c r="M67" s="3"/>
      <c r="N67" s="3"/>
      <c r="O67" s="33"/>
      <c r="P67" s="3"/>
    </row>
    <row r="68" spans="2:18" x14ac:dyDescent="0.2">
      <c r="B68" s="3"/>
      <c r="C68" s="3"/>
      <c r="D68" s="3"/>
      <c r="E68" s="3"/>
      <c r="F68" s="3"/>
      <c r="G68" s="281"/>
      <c r="H68" s="3"/>
      <c r="I68" s="14"/>
      <c r="J68" s="3"/>
      <c r="K68" s="3"/>
      <c r="L68" s="3"/>
      <c r="M68" s="3"/>
      <c r="N68" s="3"/>
      <c r="O68" s="33"/>
      <c r="P68" s="3"/>
    </row>
    <row r="69" spans="2:18" x14ac:dyDescent="0.2">
      <c r="B69" s="3"/>
      <c r="C69" s="3"/>
      <c r="D69" s="3"/>
      <c r="E69" s="3"/>
      <c r="F69" s="3"/>
      <c r="G69" s="281"/>
      <c r="H69" s="3"/>
      <c r="I69" s="14"/>
      <c r="J69" s="3"/>
      <c r="K69" s="3"/>
      <c r="L69" s="3"/>
      <c r="M69" s="3"/>
      <c r="N69" s="3"/>
      <c r="O69" s="33"/>
      <c r="P69" s="3"/>
    </row>
    <row r="70" spans="2:18" x14ac:dyDescent="0.2">
      <c r="B70" s="3"/>
      <c r="C70" s="3"/>
      <c r="D70" s="3"/>
      <c r="E70" s="3"/>
      <c r="F70" s="3"/>
      <c r="G70" s="281"/>
      <c r="H70" s="3"/>
      <c r="I70" s="14"/>
      <c r="J70" s="3"/>
      <c r="K70" s="3"/>
      <c r="L70" s="3"/>
      <c r="M70" s="3"/>
      <c r="N70" s="3"/>
      <c r="O70" s="33"/>
      <c r="P70" s="3"/>
    </row>
    <row r="71" spans="2:18" x14ac:dyDescent="0.2">
      <c r="B71" s="3"/>
      <c r="C71" s="3"/>
      <c r="D71" s="3"/>
      <c r="E71" s="3"/>
      <c r="F71" s="3"/>
      <c r="G71" s="281"/>
      <c r="H71" s="3"/>
      <c r="I71" s="14"/>
      <c r="J71" s="3"/>
      <c r="K71" s="3"/>
      <c r="L71" s="3"/>
      <c r="M71" s="3"/>
      <c r="N71" s="3"/>
      <c r="O71" s="33"/>
      <c r="P71" s="3"/>
    </row>
    <row r="72" spans="2:18" x14ac:dyDescent="0.2">
      <c r="B72" s="3"/>
      <c r="C72" s="3"/>
      <c r="D72" s="3"/>
      <c r="E72" s="3"/>
      <c r="F72" s="3"/>
      <c r="G72" s="281"/>
      <c r="H72" s="3"/>
      <c r="I72" s="14"/>
      <c r="J72" s="3"/>
      <c r="K72" s="3"/>
      <c r="L72" s="3"/>
      <c r="M72" s="3"/>
      <c r="N72" s="3"/>
      <c r="O72" s="33"/>
      <c r="P72" s="3"/>
    </row>
    <row r="73" spans="2:18" s="3" customFormat="1" x14ac:dyDescent="0.2">
      <c r="G73" s="281"/>
      <c r="I73" s="14"/>
      <c r="O73" s="33"/>
      <c r="R73" s="2"/>
    </row>
    <row r="74" spans="2:18" s="3" customFormat="1" x14ac:dyDescent="0.2">
      <c r="G74" s="281"/>
      <c r="I74" s="14"/>
      <c r="O74" s="33"/>
      <c r="R74" s="2"/>
    </row>
    <row r="75" spans="2:18" s="3" customFormat="1" x14ac:dyDescent="0.2">
      <c r="G75" s="281"/>
      <c r="I75" s="14"/>
      <c r="O75" s="33"/>
      <c r="R75" s="2"/>
    </row>
    <row r="76" spans="2:18" s="3" customFormat="1" x14ac:dyDescent="0.2">
      <c r="G76" s="281"/>
      <c r="I76" s="14"/>
      <c r="O76" s="33"/>
      <c r="R76" s="2"/>
    </row>
    <row r="77" spans="2:18" s="3" customFormat="1" x14ac:dyDescent="0.2">
      <c r="G77" s="281"/>
      <c r="I77" s="14"/>
      <c r="O77" s="33"/>
      <c r="R77" s="2"/>
    </row>
    <row r="78" spans="2:18" s="3" customFormat="1" x14ac:dyDescent="0.2">
      <c r="G78" s="281"/>
      <c r="I78" s="14"/>
      <c r="O78" s="33"/>
      <c r="R78" s="2"/>
    </row>
    <row r="79" spans="2:18" s="3" customFormat="1" x14ac:dyDescent="0.2">
      <c r="G79" s="281"/>
      <c r="I79" s="14"/>
      <c r="O79" s="33"/>
      <c r="R79" s="2"/>
    </row>
  </sheetData>
  <mergeCells count="2">
    <mergeCell ref="D9:H9"/>
    <mergeCell ref="I64:L64"/>
  </mergeCells>
  <pageMargins left="0.7" right="0.7" top="0.75" bottom="0.75" header="0.3" footer="0.3"/>
  <pageSetup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S55"/>
  <sheetViews>
    <sheetView topLeftCell="F1" zoomScale="124" zoomScaleNormal="124" zoomScalePageLayoutView="80" workbookViewId="0">
      <selection activeCell="I46" sqref="I46"/>
    </sheetView>
  </sheetViews>
  <sheetFormatPr baseColWidth="10" defaultColWidth="10.85546875" defaultRowHeight="12.75" x14ac:dyDescent="0.2"/>
  <cols>
    <col min="1" max="1" width="4.7109375" style="3" customWidth="1"/>
    <col min="2" max="2" width="5.7109375" style="2" customWidth="1"/>
    <col min="3" max="3" width="21.85546875" style="2" customWidth="1"/>
    <col min="4" max="4" width="2.42578125" style="2" customWidth="1"/>
    <col min="5" max="5" width="33.42578125" style="2" customWidth="1"/>
    <col min="6" max="6" width="2.42578125" style="2" customWidth="1"/>
    <col min="7" max="7" width="7.140625" style="8" customWidth="1"/>
    <col min="8" max="8" width="2.42578125" style="2" customWidth="1"/>
    <col min="9" max="9" width="8.7109375" style="19" customWidth="1"/>
    <col min="10" max="10" width="2.7109375" style="2" customWidth="1"/>
    <col min="11" max="11" width="8.7109375" style="2" customWidth="1"/>
    <col min="12" max="12" width="2.7109375" style="2" customWidth="1"/>
    <col min="13" max="13" width="4.42578125" style="2" customWidth="1"/>
    <col min="14" max="14" width="2.7109375" style="2" customWidth="1"/>
    <col min="15" max="15" width="6.42578125" style="2" customWidth="1"/>
    <col min="16" max="16" width="2.42578125" style="2" customWidth="1"/>
    <col min="17" max="17" width="8.7109375" style="2" customWidth="1"/>
    <col min="18" max="18" width="4.85546875" style="2" customWidth="1"/>
    <col min="19" max="19" width="10.85546875" style="3"/>
    <col min="20" max="16384" width="10.85546875" style="2"/>
  </cols>
  <sheetData>
    <row r="1" spans="1:19" s="3" customFormat="1" x14ac:dyDescent="0.2">
      <c r="G1" s="1"/>
      <c r="I1" s="14"/>
    </row>
    <row r="2" spans="1:19" x14ac:dyDescent="0.2">
      <c r="B2" s="4" t="s">
        <v>275</v>
      </c>
      <c r="C2" s="4"/>
      <c r="D2" s="4"/>
      <c r="E2" s="4"/>
      <c r="F2" s="4"/>
      <c r="G2" s="20"/>
      <c r="H2" s="4"/>
      <c r="I2" s="13"/>
      <c r="J2" s="4"/>
      <c r="K2" s="4"/>
      <c r="L2" s="4"/>
      <c r="M2" s="4"/>
      <c r="N2" s="4"/>
      <c r="O2" s="4"/>
      <c r="P2" s="4"/>
      <c r="Q2" s="4"/>
      <c r="R2" s="4"/>
    </row>
    <row r="3" spans="1:19" x14ac:dyDescent="0.2">
      <c r="B3" s="3"/>
      <c r="C3" s="3"/>
      <c r="D3" s="3"/>
      <c r="E3" s="3"/>
      <c r="F3" s="3"/>
      <c r="G3" s="1"/>
      <c r="H3" s="3"/>
      <c r="I3" s="14"/>
      <c r="J3" s="3"/>
      <c r="K3" s="3"/>
      <c r="L3" s="3"/>
      <c r="M3" s="3"/>
      <c r="N3" s="3"/>
      <c r="O3" s="3"/>
      <c r="P3" s="3"/>
      <c r="Q3" s="3"/>
      <c r="R3" s="3"/>
    </row>
    <row r="4" spans="1:19" x14ac:dyDescent="0.2">
      <c r="B4" s="125" t="s">
        <v>260</v>
      </c>
      <c r="C4" s="15" t="s">
        <v>261</v>
      </c>
      <c r="D4" s="3"/>
      <c r="E4" s="3"/>
      <c r="F4" s="3"/>
      <c r="G4" s="21"/>
      <c r="H4" s="15"/>
      <c r="I4" s="15"/>
      <c r="J4" s="15"/>
      <c r="K4" s="15"/>
      <c r="L4" s="15"/>
      <c r="M4" s="15"/>
      <c r="N4" s="15"/>
      <c r="O4" s="15"/>
      <c r="P4" s="15"/>
      <c r="Q4" s="15"/>
      <c r="R4" s="3"/>
    </row>
    <row r="5" spans="1:19" s="8" customFormat="1" x14ac:dyDescent="0.2">
      <c r="A5" s="1"/>
      <c r="B5" s="1"/>
      <c r="C5" s="1"/>
      <c r="D5" s="1"/>
      <c r="E5" s="1"/>
      <c r="F5" s="1"/>
      <c r="G5" s="1"/>
      <c r="H5" s="1"/>
      <c r="I5" s="16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8" customFormat="1" x14ac:dyDescent="0.2">
      <c r="A6" s="1"/>
      <c r="B6" s="1"/>
      <c r="C6" s="1" t="s">
        <v>418</v>
      </c>
      <c r="D6" s="1"/>
      <c r="F6" s="1"/>
      <c r="G6" s="1" t="s">
        <v>264</v>
      </c>
      <c r="H6" s="1"/>
      <c r="I6" s="16"/>
      <c r="J6" s="1"/>
      <c r="K6" s="1" t="s">
        <v>268</v>
      </c>
      <c r="L6" s="1"/>
      <c r="M6" s="406" t="s">
        <v>296</v>
      </c>
      <c r="N6" s="406"/>
      <c r="O6" s="406"/>
      <c r="P6" s="1"/>
      <c r="Q6" s="1" t="s">
        <v>254</v>
      </c>
      <c r="R6" s="1"/>
      <c r="S6" s="1"/>
    </row>
    <row r="7" spans="1:19" s="8" customFormat="1" x14ac:dyDescent="0.2">
      <c r="A7" s="1"/>
      <c r="B7" s="1"/>
      <c r="C7" s="1" t="s">
        <v>245</v>
      </c>
      <c r="D7" s="1"/>
      <c r="E7" s="8" t="s">
        <v>293</v>
      </c>
      <c r="F7" s="1"/>
      <c r="G7" s="1" t="s">
        <v>265</v>
      </c>
      <c r="H7" s="1"/>
      <c r="I7" s="16" t="s">
        <v>288</v>
      </c>
      <c r="J7" s="1"/>
      <c r="K7" s="1" t="s">
        <v>269</v>
      </c>
      <c r="L7" s="1"/>
      <c r="N7" s="1" t="s">
        <v>297</v>
      </c>
      <c r="O7" s="7"/>
      <c r="P7" s="1"/>
      <c r="Q7" s="1" t="s">
        <v>273</v>
      </c>
      <c r="R7" s="1"/>
      <c r="S7" s="1"/>
    </row>
    <row r="8" spans="1:19" s="8" customFormat="1" x14ac:dyDescent="0.2">
      <c r="A8" s="1"/>
      <c r="B8" s="1"/>
      <c r="C8" s="1" t="s">
        <v>246</v>
      </c>
      <c r="D8" s="1"/>
      <c r="E8" s="8" t="s">
        <v>286</v>
      </c>
      <c r="F8" s="1"/>
      <c r="G8" s="1" t="s">
        <v>266</v>
      </c>
      <c r="H8" s="1"/>
      <c r="I8" s="16" t="s">
        <v>247</v>
      </c>
      <c r="J8" s="1"/>
      <c r="K8" s="1" t="s">
        <v>270</v>
      </c>
      <c r="L8" s="1"/>
      <c r="M8" s="1"/>
      <c r="N8" s="1" t="s">
        <v>298</v>
      </c>
      <c r="O8" s="1"/>
      <c r="P8" s="1"/>
      <c r="Q8" s="24" t="s">
        <v>300</v>
      </c>
      <c r="R8" s="1"/>
      <c r="S8" s="1"/>
    </row>
    <row r="9" spans="1:19" s="8" customFormat="1" x14ac:dyDescent="0.2">
      <c r="A9" s="1"/>
      <c r="B9" s="1"/>
      <c r="C9" s="1" t="s">
        <v>280</v>
      </c>
      <c r="D9" s="1"/>
      <c r="F9" s="1"/>
      <c r="G9" s="1" t="s">
        <v>267</v>
      </c>
      <c r="H9" s="1"/>
      <c r="I9" s="16" t="s">
        <v>248</v>
      </c>
      <c r="J9" s="1"/>
      <c r="K9" s="1" t="s">
        <v>271</v>
      </c>
      <c r="L9" s="1"/>
      <c r="M9" s="1"/>
      <c r="N9" s="1" t="s">
        <v>299</v>
      </c>
      <c r="O9" s="1"/>
      <c r="P9" s="1"/>
      <c r="Q9" s="1" t="s">
        <v>328</v>
      </c>
      <c r="R9" s="1"/>
      <c r="S9" s="1"/>
    </row>
    <row r="10" spans="1:19" s="8" customFormat="1" ht="12" customHeight="1" x14ac:dyDescent="0.2">
      <c r="A10" s="1"/>
      <c r="B10" s="1"/>
      <c r="C10" s="1"/>
      <c r="D10" s="1"/>
      <c r="E10" s="1"/>
      <c r="F10" s="1"/>
      <c r="G10" s="8" t="s">
        <v>287</v>
      </c>
      <c r="H10" s="1"/>
      <c r="J10" s="1"/>
      <c r="K10" s="1" t="s">
        <v>272</v>
      </c>
      <c r="L10" s="1"/>
      <c r="M10" s="1" t="s">
        <v>294</v>
      </c>
      <c r="N10" s="1"/>
      <c r="O10" s="1" t="s">
        <v>295</v>
      </c>
      <c r="P10" s="1"/>
      <c r="Q10" s="1"/>
      <c r="R10" s="1"/>
      <c r="S10" s="1"/>
    </row>
    <row r="11" spans="1:19" x14ac:dyDescent="0.2">
      <c r="B11" s="3"/>
      <c r="C11" s="3"/>
      <c r="D11" s="3"/>
      <c r="E11" s="3"/>
      <c r="F11" s="3"/>
      <c r="G11" s="1"/>
      <c r="H11" s="3"/>
      <c r="I11" s="14"/>
      <c r="J11" s="3"/>
      <c r="K11" s="3"/>
      <c r="L11" s="3"/>
      <c r="M11" s="3"/>
      <c r="N11" s="3"/>
      <c r="O11" s="3"/>
      <c r="P11" s="3"/>
      <c r="Q11" s="3"/>
      <c r="R11" s="3"/>
    </row>
    <row r="12" spans="1:19" x14ac:dyDescent="0.2">
      <c r="B12" s="1"/>
      <c r="C12" s="244" t="s">
        <v>493</v>
      </c>
      <c r="D12" s="217"/>
      <c r="E12" s="317" t="s">
        <v>469</v>
      </c>
      <c r="F12" s="217"/>
      <c r="G12" s="218">
        <v>0.6</v>
      </c>
      <c r="H12" s="205"/>
      <c r="I12" s="332">
        <f>Hoja1!D92</f>
        <v>6.8421000000000003</v>
      </c>
      <c r="J12" s="205"/>
      <c r="K12" s="239">
        <f>Hoja2!D34</f>
        <v>70</v>
      </c>
      <c r="L12" s="205"/>
      <c r="M12" s="239">
        <v>1</v>
      </c>
      <c r="N12" s="205"/>
      <c r="O12" s="218">
        <v>1</v>
      </c>
      <c r="P12" s="205"/>
      <c r="Q12" s="332">
        <f>G12*I12*K12*O12</f>
        <v>287.3682</v>
      </c>
      <c r="R12" s="1"/>
    </row>
    <row r="13" spans="1:19" ht="6.75" customHeight="1" x14ac:dyDescent="0.2">
      <c r="B13" s="3"/>
      <c r="C13" s="240"/>
      <c r="D13" s="215"/>
      <c r="E13" s="214"/>
      <c r="F13" s="215"/>
      <c r="G13" s="205"/>
      <c r="H13" s="215"/>
      <c r="I13" s="341"/>
      <c r="J13" s="215"/>
      <c r="K13" s="215"/>
      <c r="L13" s="215"/>
      <c r="M13" s="215"/>
      <c r="N13" s="215"/>
      <c r="O13" s="215"/>
      <c r="P13" s="215"/>
      <c r="Q13" s="333"/>
      <c r="R13" s="3"/>
    </row>
    <row r="14" spans="1:19" ht="12.75" customHeight="1" x14ac:dyDescent="0.2">
      <c r="B14" s="1"/>
      <c r="C14" s="244" t="s">
        <v>492</v>
      </c>
      <c r="D14" s="217"/>
      <c r="E14" s="317" t="s">
        <v>469</v>
      </c>
      <c r="F14" s="217"/>
      <c r="G14" s="218">
        <v>0.6</v>
      </c>
      <c r="H14" s="205"/>
      <c r="I14" s="332">
        <f>Hoja1!D94</f>
        <v>2.1235000000000004</v>
      </c>
      <c r="J14" s="205"/>
      <c r="K14" s="239">
        <f>Hoja2!D36</f>
        <v>159</v>
      </c>
      <c r="L14" s="205"/>
      <c r="M14" s="239">
        <v>1</v>
      </c>
      <c r="N14" s="205"/>
      <c r="O14" s="218">
        <v>1</v>
      </c>
      <c r="P14" s="205"/>
      <c r="Q14" s="332">
        <f>G14*I14*K14*O14</f>
        <v>202.58190000000005</v>
      </c>
      <c r="R14" s="1"/>
    </row>
    <row r="15" spans="1:19" ht="6.75" customHeight="1" x14ac:dyDescent="0.2">
      <c r="B15" s="3"/>
      <c r="C15" s="240"/>
      <c r="D15" s="215"/>
      <c r="E15" s="214"/>
      <c r="F15" s="215"/>
      <c r="G15" s="205"/>
      <c r="H15" s="215"/>
      <c r="I15" s="341"/>
      <c r="J15" s="215"/>
      <c r="K15" s="215"/>
      <c r="L15" s="215"/>
      <c r="M15" s="215"/>
      <c r="N15" s="215"/>
      <c r="O15" s="215"/>
      <c r="P15" s="215"/>
      <c r="Q15" s="333"/>
      <c r="R15" s="3"/>
    </row>
    <row r="16" spans="1:19" ht="12.75" customHeight="1" x14ac:dyDescent="0.2">
      <c r="B16" s="1"/>
      <c r="C16" s="244" t="s">
        <v>491</v>
      </c>
      <c r="D16" s="217"/>
      <c r="E16" s="317" t="s">
        <v>469</v>
      </c>
      <c r="F16" s="217"/>
      <c r="G16" s="218">
        <v>0.6</v>
      </c>
      <c r="H16" s="205"/>
      <c r="I16" s="332">
        <f>Hoja1!D96</f>
        <v>6.9750000000000005</v>
      </c>
      <c r="J16" s="205"/>
      <c r="K16" s="343">
        <f>Hoja2!D38</f>
        <v>131</v>
      </c>
      <c r="L16" s="205"/>
      <c r="M16" s="239">
        <f>Hoja2!H48</f>
        <v>2</v>
      </c>
      <c r="N16" s="205"/>
      <c r="O16" s="218">
        <f>Hoja2!H58</f>
        <v>0.501</v>
      </c>
      <c r="P16" s="205"/>
      <c r="Q16" s="332">
        <f>G16*I16*K16*O16</f>
        <v>274.66573499999998</v>
      </c>
      <c r="R16" s="1"/>
    </row>
    <row r="17" spans="2:18" ht="6.75" customHeight="1" x14ac:dyDescent="0.2">
      <c r="B17" s="3"/>
      <c r="C17" s="240"/>
      <c r="D17" s="215"/>
      <c r="E17" s="214"/>
      <c r="F17" s="215"/>
      <c r="G17" s="205"/>
      <c r="H17" s="215"/>
      <c r="I17" s="341"/>
      <c r="J17" s="215"/>
      <c r="K17" s="215"/>
      <c r="L17" s="215"/>
      <c r="M17" s="215"/>
      <c r="N17" s="215"/>
      <c r="O17" s="215"/>
      <c r="P17" s="215"/>
      <c r="Q17" s="332"/>
      <c r="R17" s="3"/>
    </row>
    <row r="18" spans="2:18" ht="12.75" customHeight="1" x14ac:dyDescent="0.2">
      <c r="B18" s="1"/>
      <c r="C18" s="244" t="s">
        <v>490</v>
      </c>
      <c r="D18" s="217"/>
      <c r="E18" s="317" t="s">
        <v>469</v>
      </c>
      <c r="F18" s="217"/>
      <c r="G18" s="218">
        <v>0.6</v>
      </c>
      <c r="H18" s="205"/>
      <c r="I18" s="332">
        <f>Hoja1!D98</f>
        <v>0.33660000000000001</v>
      </c>
      <c r="J18" s="205"/>
      <c r="K18" s="239">
        <f>Hoja2!D40</f>
        <v>164</v>
      </c>
      <c r="L18" s="205"/>
      <c r="M18" s="239">
        <v>1</v>
      </c>
      <c r="N18" s="205"/>
      <c r="O18" s="218">
        <v>1</v>
      </c>
      <c r="P18" s="205"/>
      <c r="Q18" s="332">
        <f t="shared" ref="Q18:Q20" si="0">G18*I18*K18*O18</f>
        <v>33.12144</v>
      </c>
      <c r="R18" s="1"/>
    </row>
    <row r="19" spans="2:18" ht="6.75" customHeight="1" x14ac:dyDescent="0.2">
      <c r="B19" s="3"/>
      <c r="C19" s="241"/>
      <c r="D19" s="241"/>
      <c r="E19" s="318"/>
      <c r="F19" s="241"/>
      <c r="G19" s="219"/>
      <c r="H19" s="241"/>
      <c r="I19" s="342"/>
      <c r="J19" s="241"/>
      <c r="K19" s="241"/>
      <c r="L19" s="241"/>
      <c r="M19" s="241"/>
      <c r="N19" s="241"/>
      <c r="O19" s="241"/>
      <c r="P19" s="241"/>
      <c r="Q19" s="326"/>
      <c r="R19" s="3"/>
    </row>
    <row r="20" spans="2:18" x14ac:dyDescent="0.2">
      <c r="B20" s="1"/>
      <c r="C20" s="244" t="s">
        <v>476</v>
      </c>
      <c r="D20" s="242"/>
      <c r="E20" s="317" t="s">
        <v>469</v>
      </c>
      <c r="F20" s="242"/>
      <c r="G20" s="218">
        <v>0.6</v>
      </c>
      <c r="H20" s="219"/>
      <c r="I20" s="335">
        <f>Hoja1!D100</f>
        <v>1.4111999999999998</v>
      </c>
      <c r="J20" s="219"/>
      <c r="K20" s="243">
        <f>Hoja2!E32</f>
        <v>322</v>
      </c>
      <c r="L20" s="219"/>
      <c r="M20" s="243">
        <v>1</v>
      </c>
      <c r="N20" s="219"/>
      <c r="O20" s="246">
        <v>1</v>
      </c>
      <c r="P20" s="219"/>
      <c r="Q20" s="332">
        <f t="shared" si="0"/>
        <v>272.64383999999995</v>
      </c>
      <c r="R20" s="1"/>
    </row>
    <row r="21" spans="2:18" ht="6.75" customHeight="1" x14ac:dyDescent="0.2">
      <c r="B21" s="3"/>
      <c r="C21" s="241"/>
      <c r="D21" s="242"/>
      <c r="E21" s="318"/>
      <c r="F21" s="242"/>
      <c r="G21" s="219"/>
      <c r="H21" s="242"/>
      <c r="I21" s="342"/>
      <c r="J21" s="242"/>
      <c r="K21" s="242"/>
      <c r="L21" s="242"/>
      <c r="M21" s="242"/>
      <c r="N21" s="242"/>
      <c r="O21" s="242"/>
      <c r="P21" s="242"/>
      <c r="Q21" s="334"/>
      <c r="R21" s="3"/>
    </row>
    <row r="22" spans="2:18" x14ac:dyDescent="0.2">
      <c r="B22" s="1"/>
      <c r="C22" s="245"/>
      <c r="D22" s="242"/>
      <c r="E22" s="319"/>
      <c r="F22" s="242"/>
      <c r="G22" s="246"/>
      <c r="H22" s="219"/>
      <c r="I22" s="335"/>
      <c r="J22" s="219"/>
      <c r="K22" s="243"/>
      <c r="L22" s="219"/>
      <c r="M22" s="243"/>
      <c r="N22" s="219"/>
      <c r="O22" s="246"/>
      <c r="P22" s="219"/>
      <c r="Q22" s="335"/>
      <c r="R22" s="1"/>
    </row>
    <row r="23" spans="2:18" ht="6.75" hidden="1" customHeight="1" x14ac:dyDescent="0.2">
      <c r="B23" s="3"/>
      <c r="C23" s="3"/>
      <c r="D23" s="3"/>
      <c r="E23" s="10"/>
      <c r="F23" s="3"/>
      <c r="G23" s="1"/>
      <c r="H23" s="3"/>
      <c r="I23" s="1"/>
      <c r="J23" s="3"/>
      <c r="K23" s="3"/>
      <c r="L23" s="3"/>
      <c r="M23" s="3"/>
      <c r="N23" s="3"/>
      <c r="O23" s="3"/>
      <c r="P23" s="3"/>
      <c r="Q23" s="326"/>
      <c r="R23" s="3"/>
    </row>
    <row r="24" spans="2:18" hidden="1" x14ac:dyDescent="0.2">
      <c r="B24" s="1"/>
      <c r="C24" s="22"/>
      <c r="D24" s="7"/>
      <c r="E24" s="320"/>
      <c r="F24" s="7"/>
      <c r="G24" s="11"/>
      <c r="H24" s="1"/>
      <c r="I24" s="11"/>
      <c r="J24" s="1"/>
      <c r="K24" s="11"/>
      <c r="L24" s="1"/>
      <c r="M24" s="11"/>
      <c r="N24" s="1"/>
      <c r="O24" s="11"/>
      <c r="P24" s="1"/>
      <c r="Q24" s="336"/>
      <c r="R24" s="1"/>
    </row>
    <row r="25" spans="2:18" ht="6.75" hidden="1" customHeight="1" x14ac:dyDescent="0.2">
      <c r="B25" s="3"/>
      <c r="C25" s="3"/>
      <c r="D25" s="3"/>
      <c r="E25" s="10"/>
      <c r="F25" s="3"/>
      <c r="G25" s="1"/>
      <c r="H25" s="3"/>
      <c r="I25" s="1"/>
      <c r="J25" s="3"/>
      <c r="K25" s="3"/>
      <c r="L25" s="3"/>
      <c r="M25" s="3"/>
      <c r="N25" s="3"/>
      <c r="O25" s="3"/>
      <c r="P25" s="3"/>
      <c r="Q25" s="326"/>
      <c r="R25" s="3"/>
    </row>
    <row r="26" spans="2:18" hidden="1" x14ac:dyDescent="0.2">
      <c r="B26" s="1"/>
      <c r="C26" s="22"/>
      <c r="D26" s="7"/>
      <c r="E26" s="320"/>
      <c r="F26" s="7"/>
      <c r="G26" s="11"/>
      <c r="H26" s="1"/>
      <c r="I26" s="11"/>
      <c r="J26" s="1"/>
      <c r="K26" s="11"/>
      <c r="L26" s="1"/>
      <c r="M26" s="11"/>
      <c r="N26" s="1"/>
      <c r="O26" s="11"/>
      <c r="P26" s="1"/>
      <c r="Q26" s="336"/>
      <c r="R26" s="1"/>
    </row>
    <row r="27" spans="2:18" ht="6.75" hidden="1" customHeight="1" x14ac:dyDescent="0.2">
      <c r="B27" s="3"/>
      <c r="C27" s="3"/>
      <c r="D27" s="3"/>
      <c r="E27" s="10"/>
      <c r="F27" s="3"/>
      <c r="G27" s="1"/>
      <c r="H27" s="3"/>
      <c r="I27" s="1"/>
      <c r="J27" s="3"/>
      <c r="K27" s="3"/>
      <c r="L27" s="3"/>
      <c r="M27" s="3"/>
      <c r="N27" s="3"/>
      <c r="O27" s="3"/>
      <c r="P27" s="3"/>
      <c r="Q27" s="326"/>
      <c r="R27" s="3"/>
    </row>
    <row r="28" spans="2:18" hidden="1" x14ac:dyDescent="0.2">
      <c r="B28" s="1"/>
      <c r="C28" s="22"/>
      <c r="D28" s="7"/>
      <c r="E28" s="320"/>
      <c r="F28" s="7"/>
      <c r="G28" s="11"/>
      <c r="H28" s="1"/>
      <c r="I28" s="11"/>
      <c r="J28" s="1"/>
      <c r="K28" s="11"/>
      <c r="L28" s="1"/>
      <c r="M28" s="11"/>
      <c r="N28" s="1"/>
      <c r="O28" s="11"/>
      <c r="P28" s="1"/>
      <c r="Q28" s="336"/>
      <c r="R28" s="1"/>
    </row>
    <row r="29" spans="2:18" ht="6.75" hidden="1" customHeight="1" x14ac:dyDescent="0.2">
      <c r="B29" s="3"/>
      <c r="C29" s="3"/>
      <c r="D29" s="3"/>
      <c r="E29" s="10"/>
      <c r="F29" s="3"/>
      <c r="G29" s="1"/>
      <c r="H29" s="3"/>
      <c r="I29" s="1"/>
      <c r="J29" s="3"/>
      <c r="K29" s="3"/>
      <c r="L29" s="3"/>
      <c r="M29" s="3"/>
      <c r="N29" s="3"/>
      <c r="O29" s="3"/>
      <c r="P29" s="3"/>
      <c r="Q29" s="326"/>
      <c r="R29" s="3"/>
    </row>
    <row r="30" spans="2:18" hidden="1" x14ac:dyDescent="0.2">
      <c r="B30" s="3"/>
      <c r="C30" s="22"/>
      <c r="D30" s="7"/>
      <c r="E30" s="320"/>
      <c r="F30" s="7"/>
      <c r="G30" s="11"/>
      <c r="H30" s="50"/>
      <c r="I30" s="11"/>
      <c r="J30" s="3"/>
      <c r="K30" s="22"/>
      <c r="L30" s="7"/>
      <c r="M30" s="22"/>
      <c r="N30" s="7"/>
      <c r="O30" s="22"/>
      <c r="P30" s="7"/>
      <c r="Q30" s="337"/>
      <c r="R30" s="3"/>
    </row>
    <row r="31" spans="2:18" ht="6.75" hidden="1" customHeight="1" x14ac:dyDescent="0.2">
      <c r="B31" s="3"/>
      <c r="C31" s="3"/>
      <c r="D31" s="3"/>
      <c r="E31" s="10"/>
      <c r="F31" s="3"/>
      <c r="G31" s="1"/>
      <c r="H31" s="3"/>
      <c r="I31" s="14"/>
      <c r="J31" s="3"/>
      <c r="K31" s="3"/>
      <c r="L31" s="3"/>
      <c r="M31" s="3"/>
      <c r="N31" s="3"/>
      <c r="O31" s="3"/>
      <c r="P31" s="3"/>
      <c r="Q31" s="326"/>
      <c r="R31" s="3"/>
    </row>
    <row r="32" spans="2:18" hidden="1" x14ac:dyDescent="0.2">
      <c r="B32" s="3"/>
      <c r="C32" s="22"/>
      <c r="D32" s="7"/>
      <c r="E32" s="320"/>
      <c r="F32" s="7"/>
      <c r="G32" s="11"/>
      <c r="H32" s="1"/>
      <c r="I32" s="11"/>
      <c r="J32" s="1"/>
      <c r="K32" s="11"/>
      <c r="L32" s="1"/>
      <c r="M32" s="11"/>
      <c r="N32" s="1"/>
      <c r="O32" s="11"/>
      <c r="P32" s="1"/>
      <c r="Q32" s="336"/>
      <c r="R32" s="3"/>
    </row>
    <row r="33" spans="1:19" ht="6.75" hidden="1" customHeight="1" x14ac:dyDescent="0.2">
      <c r="B33" s="3"/>
      <c r="C33" s="3"/>
      <c r="D33" s="3"/>
      <c r="E33" s="10"/>
      <c r="F33" s="3"/>
      <c r="G33" s="1"/>
      <c r="H33" s="3"/>
      <c r="I33" s="1"/>
      <c r="J33" s="3"/>
      <c r="K33" s="3"/>
      <c r="L33" s="3"/>
      <c r="M33" s="3"/>
      <c r="N33" s="3"/>
      <c r="O33" s="3"/>
      <c r="P33" s="3"/>
      <c r="Q33" s="326"/>
      <c r="R33" s="3"/>
    </row>
    <row r="34" spans="1:19" hidden="1" x14ac:dyDescent="0.2">
      <c r="B34" s="3"/>
      <c r="C34" s="22"/>
      <c r="D34" s="7"/>
      <c r="E34" s="320"/>
      <c r="F34" s="7"/>
      <c r="G34" s="11"/>
      <c r="H34" s="1"/>
      <c r="I34" s="11"/>
      <c r="J34" s="1"/>
      <c r="K34" s="11"/>
      <c r="L34" s="1"/>
      <c r="M34" s="11"/>
      <c r="N34" s="1"/>
      <c r="O34" s="11"/>
      <c r="P34" s="1"/>
      <c r="Q34" s="336"/>
      <c r="R34" s="3"/>
    </row>
    <row r="35" spans="1:19" ht="6.75" hidden="1" customHeight="1" x14ac:dyDescent="0.2">
      <c r="B35" s="3"/>
      <c r="C35" s="3"/>
      <c r="D35" s="3"/>
      <c r="E35" s="10"/>
      <c r="F35" s="3"/>
      <c r="G35" s="1"/>
      <c r="H35" s="3"/>
      <c r="I35" s="1"/>
      <c r="J35" s="3"/>
      <c r="K35" s="3"/>
      <c r="L35" s="3"/>
      <c r="M35" s="3"/>
      <c r="N35" s="3"/>
      <c r="O35" s="3"/>
      <c r="P35" s="3"/>
      <c r="Q35" s="326"/>
      <c r="R35" s="3"/>
    </row>
    <row r="36" spans="1:19" hidden="1" x14ac:dyDescent="0.2">
      <c r="B36" s="3"/>
      <c r="C36" s="22"/>
      <c r="D36" s="7"/>
      <c r="E36" s="320"/>
      <c r="F36" s="7"/>
      <c r="G36" s="11"/>
      <c r="H36" s="1"/>
      <c r="I36" s="11"/>
      <c r="J36" s="1"/>
      <c r="K36" s="11"/>
      <c r="L36" s="1"/>
      <c r="M36" s="11"/>
      <c r="N36" s="1"/>
      <c r="O36" s="11"/>
      <c r="P36" s="1"/>
      <c r="Q36" s="336"/>
      <c r="R36" s="3"/>
    </row>
    <row r="37" spans="1:19" ht="6.75" hidden="1" customHeight="1" x14ac:dyDescent="0.2">
      <c r="B37" s="3"/>
      <c r="C37" s="3"/>
      <c r="D37" s="3"/>
      <c r="E37" s="10"/>
      <c r="F37" s="3"/>
      <c r="G37" s="1"/>
      <c r="H37" s="3"/>
      <c r="I37" s="1"/>
      <c r="J37" s="3"/>
      <c r="K37" s="3"/>
      <c r="L37" s="3"/>
      <c r="M37" s="3"/>
      <c r="N37" s="3"/>
      <c r="O37" s="3"/>
      <c r="P37" s="3"/>
      <c r="Q37" s="326"/>
      <c r="R37" s="3"/>
    </row>
    <row r="38" spans="1:19" s="8" customFormat="1" hidden="1" x14ac:dyDescent="0.2">
      <c r="A38" s="1"/>
      <c r="B38" s="3"/>
      <c r="C38" s="22"/>
      <c r="D38" s="7"/>
      <c r="E38" s="320"/>
      <c r="F38" s="7"/>
      <c r="G38" s="11"/>
      <c r="H38" s="1"/>
      <c r="I38" s="11"/>
      <c r="J38" s="1"/>
      <c r="K38" s="11"/>
      <c r="L38" s="1"/>
      <c r="M38" s="11"/>
      <c r="N38" s="1"/>
      <c r="O38" s="11"/>
      <c r="P38" s="1"/>
      <c r="Q38" s="336"/>
      <c r="R38" s="1"/>
      <c r="S38" s="1"/>
    </row>
    <row r="39" spans="1:19" ht="6.75" hidden="1" customHeight="1" x14ac:dyDescent="0.2">
      <c r="B39" s="3"/>
      <c r="C39" s="3"/>
      <c r="D39" s="3"/>
      <c r="E39" s="10"/>
      <c r="F39" s="3"/>
      <c r="G39" s="1"/>
      <c r="H39" s="3"/>
      <c r="I39" s="1"/>
      <c r="J39" s="3"/>
      <c r="K39" s="3"/>
      <c r="L39" s="3"/>
      <c r="M39" s="3"/>
      <c r="N39" s="3"/>
      <c r="O39" s="3"/>
      <c r="P39" s="3"/>
      <c r="Q39" s="326"/>
      <c r="R39" s="3"/>
    </row>
    <row r="40" spans="1:19" hidden="1" x14ac:dyDescent="0.2">
      <c r="B40" s="3"/>
      <c r="C40" s="22"/>
      <c r="D40" s="7"/>
      <c r="E40" s="320"/>
      <c r="F40" s="7"/>
      <c r="G40" s="11"/>
      <c r="H40" s="7"/>
      <c r="I40" s="11"/>
      <c r="J40" s="3"/>
      <c r="K40" s="22"/>
      <c r="L40" s="7"/>
      <c r="M40" s="22"/>
      <c r="N40" s="7"/>
      <c r="O40" s="22"/>
      <c r="P40" s="7"/>
      <c r="Q40" s="337"/>
      <c r="R40" s="3"/>
    </row>
    <row r="41" spans="1:19" ht="6.75" customHeight="1" thickBot="1" x14ac:dyDescent="0.25">
      <c r="B41" s="3"/>
      <c r="C41" s="3"/>
      <c r="D41" s="3"/>
      <c r="E41" s="10"/>
      <c r="F41" s="3"/>
      <c r="G41" s="1"/>
      <c r="H41" s="3"/>
      <c r="I41" s="14"/>
      <c r="J41" s="3"/>
      <c r="K41" s="3"/>
      <c r="L41" s="3"/>
      <c r="M41" s="3"/>
      <c r="N41" s="3"/>
      <c r="O41" s="3"/>
      <c r="P41" s="4"/>
      <c r="Q41" s="338"/>
      <c r="R41" s="3"/>
    </row>
    <row r="42" spans="1:19" ht="13.5" thickBot="1" x14ac:dyDescent="0.25">
      <c r="B42" s="3"/>
      <c r="C42" s="3"/>
      <c r="D42" s="3"/>
      <c r="E42" s="10"/>
      <c r="F42" s="3"/>
      <c r="G42" s="1"/>
      <c r="H42" s="3"/>
      <c r="J42" s="25"/>
      <c r="K42" s="25" t="s">
        <v>301</v>
      </c>
      <c r="L42" s="25"/>
      <c r="M42" s="25"/>
      <c r="N42" s="25"/>
      <c r="O42" s="25"/>
      <c r="P42" s="94"/>
      <c r="Q42" s="339">
        <f>SUM(Q12:Q40)</f>
        <v>1070.3811150000001</v>
      </c>
      <c r="R42" s="3"/>
    </row>
    <row r="43" spans="1:19" x14ac:dyDescent="0.2">
      <c r="B43" s="3"/>
      <c r="C43" s="3"/>
      <c r="D43" s="3"/>
      <c r="E43" s="3"/>
      <c r="F43" s="3"/>
      <c r="G43" s="1"/>
      <c r="H43" s="3"/>
      <c r="I43" s="14"/>
      <c r="J43" s="3"/>
      <c r="K43" s="3"/>
      <c r="L43" s="3"/>
      <c r="M43" s="3"/>
      <c r="N43" s="3"/>
      <c r="O43" s="3"/>
      <c r="P43" s="3"/>
      <c r="Q43" s="3"/>
      <c r="R43" s="3"/>
    </row>
    <row r="44" spans="1:19" x14ac:dyDescent="0.2">
      <c r="B44" s="3"/>
      <c r="C44" s="3"/>
      <c r="D44" s="3"/>
      <c r="E44" s="3"/>
      <c r="F44" s="3"/>
      <c r="G44" s="1"/>
      <c r="H44" s="3"/>
      <c r="Q44" s="3"/>
      <c r="R44" s="3"/>
    </row>
    <row r="45" spans="1:19" x14ac:dyDescent="0.2">
      <c r="B45" s="3"/>
      <c r="C45" s="3"/>
      <c r="D45" s="3"/>
      <c r="E45" s="3"/>
      <c r="F45" s="3"/>
      <c r="G45" s="1"/>
      <c r="H45" s="3"/>
      <c r="I45" s="14"/>
      <c r="J45" s="3"/>
      <c r="K45" s="3"/>
      <c r="L45" s="3"/>
      <c r="M45" s="3"/>
      <c r="N45" s="3"/>
      <c r="O45" s="3"/>
      <c r="P45" s="3"/>
      <c r="Q45" s="3"/>
      <c r="R45" s="3"/>
    </row>
    <row r="46" spans="1:19" x14ac:dyDescent="0.2">
      <c r="B46" s="3"/>
      <c r="C46" s="3"/>
      <c r="D46" s="3"/>
      <c r="E46" s="3"/>
      <c r="F46" s="3"/>
      <c r="G46" s="1"/>
      <c r="H46" s="3"/>
      <c r="I46" s="14"/>
      <c r="J46" s="3"/>
      <c r="K46" s="3"/>
      <c r="L46" s="3"/>
      <c r="M46" s="3"/>
      <c r="N46" s="3"/>
      <c r="O46" s="3"/>
      <c r="P46" s="3"/>
      <c r="Q46" s="3"/>
      <c r="R46" s="3"/>
    </row>
    <row r="47" spans="1:19" x14ac:dyDescent="0.2">
      <c r="B47" s="3"/>
      <c r="C47" s="3"/>
      <c r="D47" s="3"/>
      <c r="E47" s="3"/>
      <c r="F47" s="3"/>
      <c r="G47" s="1"/>
      <c r="H47" s="3"/>
      <c r="I47" s="14"/>
      <c r="J47" s="3"/>
      <c r="K47" s="3"/>
      <c r="L47" s="3"/>
      <c r="M47" s="3"/>
      <c r="N47" s="3"/>
      <c r="O47" s="3"/>
      <c r="P47" s="3"/>
      <c r="Q47" s="3"/>
      <c r="R47" s="3"/>
    </row>
    <row r="48" spans="1:19" x14ac:dyDescent="0.2">
      <c r="B48" s="3"/>
      <c r="C48" s="3"/>
      <c r="D48" s="3"/>
      <c r="E48" s="3"/>
      <c r="F48" s="3"/>
      <c r="G48" s="1"/>
      <c r="H48" s="3"/>
      <c r="I48" s="14"/>
      <c r="J48" s="3"/>
      <c r="K48" s="3"/>
      <c r="L48" s="3"/>
      <c r="M48" s="3"/>
      <c r="N48" s="3"/>
      <c r="O48" s="3"/>
      <c r="P48" s="3"/>
      <c r="Q48" s="3"/>
      <c r="R48" s="3"/>
    </row>
    <row r="49" spans="2:18" x14ac:dyDescent="0.2">
      <c r="B49" s="3"/>
      <c r="C49" s="3"/>
      <c r="D49" s="3"/>
      <c r="E49" s="3"/>
      <c r="F49" s="3"/>
      <c r="G49" s="1"/>
      <c r="H49" s="3"/>
      <c r="I49" s="14"/>
      <c r="J49" s="3"/>
      <c r="K49" s="3"/>
      <c r="L49" s="3"/>
      <c r="M49" s="3"/>
      <c r="N49" s="3"/>
      <c r="O49" s="3"/>
      <c r="P49" s="3"/>
      <c r="Q49" s="3"/>
      <c r="R49" s="3"/>
    </row>
    <row r="50" spans="2:18" x14ac:dyDescent="0.2">
      <c r="B50" s="3"/>
      <c r="C50" s="3"/>
      <c r="D50" s="3"/>
      <c r="E50" s="3"/>
      <c r="F50" s="3"/>
      <c r="G50" s="1"/>
      <c r="H50" s="3"/>
      <c r="I50" s="14"/>
      <c r="J50" s="3"/>
      <c r="K50" s="3"/>
      <c r="L50" s="3"/>
      <c r="M50" s="3"/>
      <c r="N50" s="3"/>
      <c r="O50" s="3"/>
      <c r="P50" s="3"/>
      <c r="Q50" s="3"/>
      <c r="R50" s="3"/>
    </row>
    <row r="51" spans="2:18" x14ac:dyDescent="0.2">
      <c r="B51" s="3"/>
      <c r="C51" s="3"/>
      <c r="D51" s="3"/>
      <c r="E51" s="3"/>
      <c r="F51" s="3"/>
      <c r="G51" s="1"/>
      <c r="H51" s="3"/>
      <c r="I51" s="14"/>
      <c r="J51" s="3"/>
      <c r="K51" s="3"/>
      <c r="L51" s="3"/>
      <c r="M51" s="3"/>
      <c r="N51" s="3"/>
      <c r="O51" s="3"/>
      <c r="P51" s="3"/>
      <c r="Q51" s="3"/>
      <c r="R51" s="3"/>
    </row>
    <row r="52" spans="2:18" x14ac:dyDescent="0.2">
      <c r="B52" s="3"/>
      <c r="C52" s="3"/>
      <c r="D52" s="3"/>
      <c r="E52" s="3"/>
      <c r="F52" s="3"/>
      <c r="G52" s="1"/>
      <c r="H52" s="3"/>
      <c r="I52" s="14"/>
      <c r="J52" s="3"/>
      <c r="K52" s="3"/>
      <c r="L52" s="3"/>
      <c r="M52" s="3"/>
      <c r="N52" s="3"/>
      <c r="O52" s="3"/>
      <c r="P52" s="3"/>
      <c r="Q52" s="3"/>
      <c r="R52" s="3"/>
    </row>
    <row r="53" spans="2:18" x14ac:dyDescent="0.2">
      <c r="B53" s="3"/>
      <c r="C53" s="3"/>
      <c r="D53" s="3"/>
      <c r="E53" s="3"/>
      <c r="F53" s="3"/>
      <c r="G53" s="1"/>
      <c r="H53" s="3"/>
      <c r="I53" s="14"/>
      <c r="J53" s="3"/>
      <c r="K53" s="3"/>
      <c r="L53" s="3"/>
      <c r="M53" s="3"/>
      <c r="N53" s="3"/>
      <c r="O53" s="3"/>
      <c r="P53" s="3"/>
      <c r="Q53" s="3"/>
      <c r="R53" s="3"/>
    </row>
    <row r="54" spans="2:18" x14ac:dyDescent="0.2">
      <c r="B54" s="3"/>
      <c r="C54" s="3"/>
      <c r="D54" s="3"/>
      <c r="E54" s="3"/>
      <c r="F54" s="3"/>
      <c r="G54" s="1"/>
      <c r="H54" s="3"/>
      <c r="I54" s="14"/>
      <c r="J54" s="3"/>
      <c r="K54" s="3"/>
      <c r="L54" s="3"/>
      <c r="M54" s="3"/>
      <c r="N54" s="3"/>
      <c r="O54" s="3"/>
      <c r="P54" s="3"/>
      <c r="Q54" s="3"/>
      <c r="R54" s="3"/>
    </row>
    <row r="55" spans="2:18" x14ac:dyDescent="0.2">
      <c r="B55" s="3"/>
      <c r="C55" s="3"/>
      <c r="D55" s="3"/>
      <c r="E55" s="3"/>
      <c r="F55" s="3"/>
      <c r="G55" s="1"/>
      <c r="H55" s="3"/>
      <c r="I55" s="14"/>
      <c r="J55" s="3"/>
      <c r="K55" s="3"/>
      <c r="L55" s="3"/>
      <c r="M55" s="3"/>
      <c r="N55" s="3"/>
      <c r="O55" s="3"/>
      <c r="P55" s="3"/>
      <c r="Q55" s="3"/>
      <c r="R55" s="3"/>
    </row>
  </sheetData>
  <mergeCells count="1">
    <mergeCell ref="M6:O6"/>
  </mergeCells>
  <phoneticPr fontId="20" type="noConversion"/>
  <pageMargins left="0.25" right="0.25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V59"/>
  <sheetViews>
    <sheetView zoomScale="90" zoomScaleNormal="90" zoomScalePageLayoutView="80" workbookViewId="0">
      <selection activeCell="O23" sqref="O23"/>
    </sheetView>
  </sheetViews>
  <sheetFormatPr baseColWidth="10" defaultColWidth="10.85546875" defaultRowHeight="12.75" x14ac:dyDescent="0.2"/>
  <cols>
    <col min="1" max="1" width="4.7109375" style="3" customWidth="1"/>
    <col min="2" max="2" width="5.7109375" style="2" customWidth="1"/>
    <col min="3" max="3" width="12.42578125" style="2" customWidth="1"/>
    <col min="4" max="4" width="5.7109375" style="2" customWidth="1"/>
    <col min="5" max="5" width="5.42578125" style="2" customWidth="1"/>
    <col min="6" max="6" width="11.7109375" style="69" customWidth="1"/>
    <col min="7" max="7" width="3.7109375" style="8" customWidth="1"/>
    <col min="8" max="8" width="5.7109375" style="2" customWidth="1"/>
    <col min="9" max="9" width="11.42578125" style="73" customWidth="1"/>
    <col min="10" max="10" width="3.7109375" style="2" customWidth="1"/>
    <col min="11" max="11" width="8.28515625" style="2" customWidth="1"/>
    <col min="12" max="12" width="11.7109375" style="73" customWidth="1"/>
    <col min="13" max="13" width="5.7109375" style="2" customWidth="1"/>
    <col min="14" max="14" width="10.85546875" style="3"/>
    <col min="15" max="16384" width="10.85546875" style="2"/>
  </cols>
  <sheetData>
    <row r="1" spans="1:14" s="3" customFormat="1" x14ac:dyDescent="0.2">
      <c r="F1" s="23"/>
      <c r="G1" s="1"/>
      <c r="I1" s="71"/>
      <c r="L1" s="71"/>
    </row>
    <row r="2" spans="1:14" x14ac:dyDescent="0.2">
      <c r="B2" s="4" t="s">
        <v>302</v>
      </c>
      <c r="C2" s="4"/>
      <c r="D2" s="4"/>
      <c r="E2" s="4"/>
      <c r="F2" s="67"/>
      <c r="G2" s="20"/>
      <c r="H2" s="4"/>
      <c r="I2" s="70"/>
      <c r="J2" s="4"/>
      <c r="K2" s="4"/>
      <c r="L2" s="70"/>
      <c r="M2" s="4"/>
    </row>
    <row r="3" spans="1:14" x14ac:dyDescent="0.2">
      <c r="B3" s="3"/>
      <c r="C3" s="3"/>
      <c r="D3" s="3"/>
      <c r="E3" s="3"/>
      <c r="F3" s="23"/>
      <c r="G3" s="1"/>
      <c r="H3" s="3"/>
      <c r="I3" s="71"/>
      <c r="J3" s="3"/>
      <c r="K3" s="3"/>
      <c r="L3" s="71"/>
      <c r="M3" s="3"/>
    </row>
    <row r="4" spans="1:14" x14ac:dyDescent="0.2">
      <c r="B4" s="3" t="s">
        <v>303</v>
      </c>
      <c r="C4" s="15" t="s">
        <v>304</v>
      </c>
      <c r="D4" s="3"/>
      <c r="E4" s="3"/>
      <c r="F4" s="68"/>
      <c r="G4" s="21"/>
      <c r="H4" s="15"/>
      <c r="I4" s="72"/>
      <c r="J4" s="15"/>
      <c r="K4" s="15"/>
      <c r="L4" s="72"/>
      <c r="M4" s="3"/>
    </row>
    <row r="5" spans="1:14" s="8" customFormat="1" x14ac:dyDescent="0.2">
      <c r="A5" s="1"/>
      <c r="B5" s="1"/>
      <c r="C5" s="1"/>
      <c r="D5" s="1"/>
      <c r="E5" s="1"/>
      <c r="F5" s="23"/>
      <c r="G5" s="1"/>
      <c r="H5" s="1"/>
      <c r="I5" s="23"/>
      <c r="J5" s="1"/>
      <c r="K5" s="1"/>
      <c r="L5" s="23"/>
      <c r="M5" s="1"/>
      <c r="N5" s="1"/>
    </row>
    <row r="6" spans="1:14" s="8" customFormat="1" ht="12.75" customHeight="1" x14ac:dyDescent="0.2">
      <c r="A6" s="1"/>
      <c r="B6" s="1"/>
      <c r="C6" s="1"/>
      <c r="D6" s="1"/>
      <c r="E6" s="1"/>
      <c r="F6" s="407" t="s">
        <v>317</v>
      </c>
      <c r="G6" s="1"/>
      <c r="H6" s="1"/>
      <c r="I6" s="407" t="s">
        <v>316</v>
      </c>
      <c r="J6" s="1"/>
      <c r="K6" s="1"/>
      <c r="L6" s="67" t="s">
        <v>310</v>
      </c>
      <c r="M6" s="1"/>
      <c r="N6" s="1"/>
    </row>
    <row r="7" spans="1:14" s="8" customFormat="1" ht="6" customHeight="1" x14ac:dyDescent="0.2">
      <c r="A7" s="1"/>
      <c r="B7" s="1"/>
      <c r="C7" s="1"/>
      <c r="D7" s="1"/>
      <c r="E7" s="1"/>
      <c r="F7" s="407"/>
      <c r="G7" s="1"/>
      <c r="H7" s="1"/>
      <c r="I7" s="407"/>
      <c r="J7" s="1"/>
      <c r="K7" s="1"/>
      <c r="L7" s="23"/>
      <c r="M7" s="1"/>
      <c r="N7" s="1"/>
    </row>
    <row r="8" spans="1:14" s="8" customFormat="1" x14ac:dyDescent="0.2">
      <c r="A8" s="1"/>
      <c r="B8" s="1"/>
      <c r="C8" s="1"/>
      <c r="D8" s="1"/>
      <c r="E8" s="1"/>
      <c r="F8" s="407"/>
      <c r="G8" s="1"/>
      <c r="H8" s="1"/>
      <c r="I8" s="407"/>
      <c r="J8" s="1"/>
      <c r="K8" s="1"/>
      <c r="L8" s="74" t="s">
        <v>314</v>
      </c>
      <c r="M8" s="1"/>
      <c r="N8" s="1"/>
    </row>
    <row r="9" spans="1:14" s="8" customFormat="1" ht="6" customHeight="1" x14ac:dyDescent="0.2">
      <c r="A9" s="1"/>
      <c r="B9" s="1"/>
      <c r="C9" s="1"/>
      <c r="D9" s="1"/>
      <c r="E9" s="1"/>
      <c r="F9" s="407"/>
      <c r="G9" s="1"/>
      <c r="H9" s="1"/>
      <c r="I9" s="407"/>
      <c r="J9" s="1"/>
      <c r="K9" s="1"/>
      <c r="L9" s="69"/>
      <c r="M9" s="1"/>
      <c r="N9" s="1"/>
    </row>
    <row r="10" spans="1:14" s="8" customFormat="1" x14ac:dyDescent="0.2">
      <c r="A10" s="1"/>
      <c r="B10" s="1"/>
      <c r="C10" s="1"/>
      <c r="D10" s="1"/>
      <c r="E10" s="1"/>
      <c r="F10" s="407"/>
      <c r="G10" s="1"/>
      <c r="H10" s="1"/>
      <c r="I10" s="407"/>
      <c r="J10" s="1"/>
      <c r="K10" s="1"/>
      <c r="L10" s="74" t="s">
        <v>315</v>
      </c>
      <c r="M10" s="1"/>
      <c r="N10" s="1"/>
    </row>
    <row r="11" spans="1:14" s="8" customFormat="1" ht="6" customHeight="1" x14ac:dyDescent="0.2">
      <c r="A11" s="1"/>
      <c r="B11" s="1"/>
      <c r="C11" s="1"/>
      <c r="D11" s="1"/>
      <c r="E11" s="1"/>
      <c r="F11" s="407"/>
      <c r="G11" s="1"/>
      <c r="H11" s="1"/>
      <c r="I11" s="407"/>
      <c r="J11" s="1"/>
      <c r="K11" s="1"/>
      <c r="L11" s="74"/>
      <c r="M11" s="1"/>
      <c r="N11" s="1"/>
    </row>
    <row r="12" spans="1:14" s="8" customFormat="1" x14ac:dyDescent="0.2">
      <c r="A12" s="1"/>
      <c r="B12" s="1"/>
      <c r="C12" s="1"/>
      <c r="D12" s="1"/>
      <c r="E12" s="1"/>
      <c r="F12" s="407"/>
      <c r="G12" s="1"/>
      <c r="H12" s="1"/>
      <c r="I12" s="407"/>
      <c r="J12" s="1"/>
      <c r="K12" s="1"/>
      <c r="L12" s="74" t="s">
        <v>309</v>
      </c>
      <c r="M12" s="1"/>
      <c r="N12" s="1"/>
    </row>
    <row r="13" spans="1:14" s="8" customFormat="1" x14ac:dyDescent="0.2">
      <c r="A13" s="1"/>
      <c r="B13" s="1"/>
      <c r="C13" s="1"/>
      <c r="D13" s="1"/>
      <c r="E13" s="1"/>
      <c r="F13" s="23"/>
      <c r="G13" s="1"/>
      <c r="H13" s="1"/>
      <c r="I13" s="23"/>
      <c r="J13" s="1"/>
      <c r="K13" s="1"/>
      <c r="L13" s="23"/>
      <c r="M13" s="1"/>
      <c r="N13" s="1"/>
    </row>
    <row r="14" spans="1:14" s="8" customFormat="1" x14ac:dyDescent="0.2">
      <c r="A14" s="1"/>
      <c r="B14" s="1"/>
      <c r="C14" s="20" t="s">
        <v>305</v>
      </c>
      <c r="D14" s="1"/>
      <c r="E14" s="1" t="s">
        <v>311</v>
      </c>
      <c r="F14" s="95">
        <f>Edif.REF!O36</f>
        <v>1751.2349624999999</v>
      </c>
      <c r="G14" s="1"/>
      <c r="H14" s="1" t="s">
        <v>312</v>
      </c>
      <c r="I14" s="95">
        <f>Edif.REF!M58</f>
        <v>1982.5934999999999</v>
      </c>
      <c r="J14" s="1"/>
      <c r="K14" s="1" t="s">
        <v>313</v>
      </c>
      <c r="L14" s="95">
        <f>F14+I14</f>
        <v>3733.8284624999997</v>
      </c>
      <c r="M14" s="1"/>
      <c r="N14" s="1"/>
    </row>
    <row r="15" spans="1:14" x14ac:dyDescent="0.2">
      <c r="B15" s="3"/>
      <c r="C15" s="3"/>
      <c r="D15" s="3"/>
      <c r="E15" s="3"/>
      <c r="F15" s="23"/>
      <c r="G15" s="1"/>
      <c r="H15" s="3"/>
      <c r="I15" s="71"/>
      <c r="J15" s="3"/>
      <c r="K15" s="3"/>
      <c r="L15" s="71"/>
      <c r="M15" s="3"/>
    </row>
    <row r="16" spans="1:14" x14ac:dyDescent="0.2">
      <c r="B16" s="1"/>
      <c r="C16" s="7"/>
      <c r="D16" s="7"/>
      <c r="E16" s="7"/>
      <c r="F16" s="23"/>
      <c r="G16" s="1"/>
      <c r="H16" s="1"/>
      <c r="I16" s="23"/>
      <c r="J16" s="1"/>
      <c r="K16" s="1"/>
      <c r="L16" s="23"/>
      <c r="M16" s="1"/>
    </row>
    <row r="17" spans="2:22" x14ac:dyDescent="0.2">
      <c r="B17" s="3"/>
      <c r="C17" s="3"/>
      <c r="D17" s="3"/>
      <c r="E17" s="3"/>
      <c r="F17" s="23"/>
      <c r="G17" s="1"/>
      <c r="H17" s="3"/>
      <c r="I17" s="23"/>
      <c r="J17" s="3"/>
      <c r="K17" s="3"/>
      <c r="L17" s="71"/>
      <c r="M17" s="3"/>
    </row>
    <row r="18" spans="2:22" x14ac:dyDescent="0.2">
      <c r="B18" s="1"/>
      <c r="C18" s="26" t="s">
        <v>306</v>
      </c>
      <c r="D18" s="7"/>
      <c r="E18" s="1" t="s">
        <v>318</v>
      </c>
      <c r="F18" s="95">
        <f>'Edif. PROY conducc '!O64</f>
        <v>2592.4717370625713</v>
      </c>
      <c r="G18" s="1"/>
      <c r="H18" s="1" t="s">
        <v>319</v>
      </c>
      <c r="I18" s="95">
        <f>'Edf. PROY radiacion'!Q42</f>
        <v>1070.3811150000001</v>
      </c>
      <c r="J18" s="1"/>
      <c r="K18" s="1" t="s">
        <v>320</v>
      </c>
      <c r="L18" s="95">
        <f>F18+I18</f>
        <v>3662.8528520625714</v>
      </c>
      <c r="M18" s="1"/>
    </row>
    <row r="19" spans="2:22" x14ac:dyDescent="0.2">
      <c r="B19" s="3"/>
      <c r="C19" s="3"/>
      <c r="D19" s="3"/>
      <c r="E19" s="3"/>
      <c r="F19" s="23"/>
      <c r="G19" s="1"/>
      <c r="H19" s="3"/>
      <c r="I19" s="23"/>
      <c r="J19" s="3"/>
      <c r="K19" s="3"/>
      <c r="L19" s="71"/>
      <c r="M19" s="3"/>
    </row>
    <row r="20" spans="2:22" x14ac:dyDescent="0.2">
      <c r="B20" s="1"/>
      <c r="C20" s="7"/>
      <c r="D20" s="7"/>
      <c r="E20" s="7"/>
      <c r="F20" s="183"/>
      <c r="G20" s="1"/>
      <c r="H20" s="1"/>
      <c r="I20" s="23"/>
      <c r="J20" s="1"/>
      <c r="K20" s="1"/>
      <c r="L20" s="23"/>
      <c r="M20" s="1"/>
    </row>
    <row r="21" spans="2:22" x14ac:dyDescent="0.2">
      <c r="B21" s="3"/>
      <c r="C21" s="3"/>
      <c r="D21" s="3"/>
      <c r="E21" s="3"/>
      <c r="F21" s="23"/>
      <c r="G21" s="1"/>
      <c r="H21" s="3"/>
      <c r="I21" s="23"/>
      <c r="J21" s="3"/>
      <c r="K21" s="3"/>
      <c r="L21" s="71"/>
      <c r="M21" s="3"/>
      <c r="V21" s="186"/>
    </row>
    <row r="22" spans="2:22" x14ac:dyDescent="0.2">
      <c r="B22" s="3" t="s">
        <v>307</v>
      </c>
      <c r="C22" s="15" t="s">
        <v>308</v>
      </c>
      <c r="D22" s="3"/>
      <c r="E22" s="3"/>
      <c r="F22" s="68"/>
      <c r="G22" s="21"/>
      <c r="H22" s="15"/>
      <c r="I22" s="72"/>
      <c r="J22" s="15"/>
      <c r="K22" s="15"/>
      <c r="L22" s="72"/>
      <c r="M22" s="3"/>
      <c r="V22" s="186"/>
    </row>
    <row r="23" spans="2:22" x14ac:dyDescent="0.2">
      <c r="B23" s="3"/>
      <c r="C23" s="3"/>
      <c r="D23" s="3"/>
      <c r="E23" s="3"/>
      <c r="F23" s="23"/>
      <c r="G23" s="1"/>
      <c r="H23" s="3"/>
      <c r="I23" s="23"/>
      <c r="J23" s="3"/>
      <c r="K23" s="3"/>
      <c r="L23" s="71"/>
      <c r="M23" s="3"/>
      <c r="V23" s="186"/>
    </row>
    <row r="24" spans="2:22" ht="13.5" thickBot="1" x14ac:dyDescent="0.25">
      <c r="B24" s="1"/>
      <c r="C24" s="7"/>
      <c r="D24" s="7"/>
      <c r="E24" s="7"/>
      <c r="F24" s="23"/>
      <c r="G24" s="1"/>
      <c r="H24" s="1"/>
      <c r="I24" s="23"/>
      <c r="J24" s="1"/>
      <c r="K24" s="1"/>
      <c r="L24" s="23"/>
      <c r="M24" s="1"/>
      <c r="V24" s="186"/>
    </row>
    <row r="25" spans="2:22" ht="13.5" thickBot="1" x14ac:dyDescent="0.25">
      <c r="B25" s="3"/>
      <c r="C25" s="3"/>
      <c r="D25" s="7" t="s">
        <v>321</v>
      </c>
      <c r="E25" s="7"/>
      <c r="F25" s="86" t="str">
        <f>IF(L18&lt;=L14,"X"," ")</f>
        <v>X</v>
      </c>
      <c r="G25" s="2"/>
      <c r="J25" s="404" t="s">
        <v>322</v>
      </c>
      <c r="K25" s="404"/>
      <c r="L25" s="86" t="str">
        <f>IF(L18&gt;L14,"X"," ")</f>
        <v xml:space="preserve"> </v>
      </c>
      <c r="M25" s="3"/>
      <c r="V25" s="186"/>
    </row>
    <row r="26" spans="2:22" x14ac:dyDescent="0.2">
      <c r="B26" s="1"/>
      <c r="C26" s="7"/>
      <c r="D26" s="7"/>
      <c r="E26" s="7"/>
      <c r="F26" s="23"/>
      <c r="G26" s="1"/>
      <c r="H26" s="1"/>
      <c r="I26" s="23"/>
      <c r="J26" s="1"/>
      <c r="K26" s="1"/>
      <c r="L26" s="23"/>
      <c r="M26" s="1"/>
      <c r="V26" s="186"/>
    </row>
    <row r="27" spans="2:22" x14ac:dyDescent="0.2">
      <c r="B27" s="3"/>
      <c r="C27" s="3"/>
      <c r="D27" s="3"/>
      <c r="E27" s="3"/>
      <c r="F27" s="23"/>
      <c r="G27" s="1"/>
      <c r="H27" s="3"/>
      <c r="I27" s="23"/>
      <c r="J27" s="3"/>
      <c r="K27" s="3"/>
      <c r="L27" s="120"/>
      <c r="M27" s="3"/>
      <c r="V27" s="186"/>
    </row>
    <row r="28" spans="2:22" x14ac:dyDescent="0.2">
      <c r="B28" s="1"/>
      <c r="C28" s="7"/>
      <c r="D28" s="7"/>
      <c r="E28" s="7"/>
      <c r="F28" s="121"/>
      <c r="G28" s="1"/>
      <c r="H28" s="1"/>
      <c r="I28" s="23"/>
      <c r="J28" s="1"/>
      <c r="K28" s="1"/>
      <c r="L28" s="23"/>
      <c r="M28" s="1"/>
      <c r="V28" s="186"/>
    </row>
    <row r="29" spans="2:22" x14ac:dyDescent="0.2">
      <c r="B29" s="3"/>
      <c r="C29" s="3"/>
      <c r="D29" s="3"/>
      <c r="E29" s="3"/>
      <c r="F29" s="23"/>
      <c r="G29" s="1"/>
      <c r="H29" s="3"/>
      <c r="I29" s="23"/>
      <c r="J29" s="3"/>
      <c r="K29" s="3"/>
      <c r="L29" s="71"/>
      <c r="M29" s="3"/>
      <c r="V29" s="186"/>
    </row>
    <row r="30" spans="2:22" x14ac:dyDescent="0.2">
      <c r="B30" s="1"/>
      <c r="C30" s="7"/>
      <c r="D30" s="7"/>
      <c r="E30" s="7"/>
      <c r="F30" s="23"/>
      <c r="G30" s="1"/>
      <c r="H30" s="1"/>
      <c r="I30" s="23"/>
      <c r="J30" s="1"/>
      <c r="K30" s="1"/>
      <c r="L30" s="23"/>
      <c r="M30" s="1"/>
      <c r="V30" s="186"/>
    </row>
    <row r="31" spans="2:22" x14ac:dyDescent="0.2">
      <c r="B31" s="3"/>
      <c r="C31" s="3"/>
      <c r="D31" s="3"/>
      <c r="E31" s="3"/>
      <c r="F31" s="23"/>
      <c r="G31" s="1"/>
      <c r="H31" s="3"/>
      <c r="I31" s="23"/>
      <c r="J31" s="3"/>
      <c r="K31" s="3"/>
      <c r="L31" s="71"/>
      <c r="M31" s="3"/>
      <c r="V31" s="186"/>
    </row>
    <row r="32" spans="2:22" x14ac:dyDescent="0.2">
      <c r="B32" s="1"/>
      <c r="C32" s="7"/>
      <c r="D32" s="7"/>
      <c r="E32" s="7"/>
      <c r="F32" s="23"/>
      <c r="G32" s="1"/>
      <c r="H32" s="1"/>
      <c r="I32" s="23"/>
      <c r="J32" s="1"/>
      <c r="K32" s="1"/>
      <c r="L32" s="23"/>
      <c r="M32" s="1"/>
      <c r="V32" s="186"/>
    </row>
    <row r="33" spans="1:22" x14ac:dyDescent="0.2">
      <c r="B33" s="3"/>
      <c r="C33" s="3"/>
      <c r="D33" s="3"/>
      <c r="E33" s="3"/>
      <c r="F33" s="23"/>
      <c r="G33" s="1"/>
      <c r="H33" s="3"/>
      <c r="I33" s="23"/>
      <c r="J33" s="3"/>
      <c r="K33" s="3"/>
      <c r="L33" s="199" t="s">
        <v>194</v>
      </c>
      <c r="M33" s="3"/>
      <c r="V33" s="186"/>
    </row>
    <row r="34" spans="1:22" x14ac:dyDescent="0.2">
      <c r="B34" s="3"/>
      <c r="C34" s="7"/>
      <c r="D34" s="7"/>
      <c r="E34" s="7"/>
      <c r="F34" s="23"/>
      <c r="G34" s="1"/>
      <c r="H34" s="7"/>
      <c r="I34" s="23"/>
      <c r="J34" s="7"/>
      <c r="K34" s="7"/>
      <c r="L34" s="200">
        <f>1-($L18/$L14)</f>
        <v>1.9008803203001579E-2</v>
      </c>
      <c r="M34" s="3"/>
    </row>
    <row r="35" spans="1:22" x14ac:dyDescent="0.2">
      <c r="B35" s="3"/>
      <c r="C35" s="3"/>
      <c r="D35" s="3"/>
      <c r="E35" s="3"/>
      <c r="F35" s="23"/>
      <c r="G35" s="1"/>
      <c r="H35" s="3"/>
      <c r="I35" s="71"/>
      <c r="J35" s="3"/>
      <c r="K35" s="3"/>
      <c r="L35" s="71"/>
      <c r="M35" s="3"/>
    </row>
    <row r="36" spans="1:22" x14ac:dyDescent="0.2">
      <c r="B36" s="3"/>
      <c r="C36" s="7"/>
      <c r="D36" s="7"/>
      <c r="E36" s="7"/>
      <c r="F36" s="23"/>
      <c r="G36" s="1"/>
      <c r="H36" s="1"/>
      <c r="I36" s="23"/>
      <c r="J36" s="1"/>
      <c r="K36" s="1"/>
      <c r="L36" s="23"/>
      <c r="M36" s="3"/>
    </row>
    <row r="37" spans="1:22" x14ac:dyDescent="0.2">
      <c r="B37" s="3"/>
      <c r="C37" s="3"/>
      <c r="D37" s="3"/>
      <c r="E37" s="3"/>
      <c r="F37" s="23"/>
      <c r="G37" s="1"/>
      <c r="H37" s="3"/>
      <c r="I37" s="23"/>
      <c r="J37" s="3"/>
      <c r="K37" s="3"/>
      <c r="L37" s="71"/>
      <c r="M37" s="3"/>
    </row>
    <row r="38" spans="1:22" x14ac:dyDescent="0.2">
      <c r="B38" s="3"/>
      <c r="C38" s="7"/>
      <c r="D38" s="7"/>
      <c r="E38" s="7"/>
      <c r="F38" s="23"/>
      <c r="G38" s="1"/>
      <c r="H38" s="1"/>
      <c r="I38" s="23"/>
      <c r="J38" s="1"/>
      <c r="K38" s="1"/>
      <c r="L38" s="23"/>
      <c r="M38" s="3"/>
    </row>
    <row r="39" spans="1:22" x14ac:dyDescent="0.2">
      <c r="B39" s="3"/>
      <c r="C39" s="3"/>
      <c r="D39" s="3"/>
      <c r="E39" s="3"/>
      <c r="F39" s="23"/>
      <c r="G39" s="1"/>
      <c r="H39" s="3"/>
      <c r="I39" s="23"/>
      <c r="J39" s="3"/>
      <c r="K39" s="3"/>
      <c r="L39" s="71"/>
      <c r="M39" s="3"/>
    </row>
    <row r="40" spans="1:22" x14ac:dyDescent="0.2">
      <c r="B40" s="3"/>
      <c r="C40" s="7"/>
      <c r="D40" s="7"/>
      <c r="E40" s="7"/>
      <c r="F40" s="23"/>
      <c r="G40" s="1"/>
      <c r="H40" s="1"/>
      <c r="I40" s="23"/>
      <c r="J40" s="1"/>
      <c r="K40" s="1"/>
      <c r="L40" s="23"/>
      <c r="M40" s="3"/>
    </row>
    <row r="41" spans="1:22" x14ac:dyDescent="0.2">
      <c r="B41" s="3"/>
      <c r="C41" s="3"/>
      <c r="D41" s="3"/>
      <c r="E41" s="3"/>
      <c r="F41" s="23"/>
      <c r="G41" s="1"/>
      <c r="H41" s="3"/>
      <c r="I41" s="23"/>
      <c r="J41" s="3"/>
      <c r="K41" s="3"/>
      <c r="L41" s="71"/>
      <c r="M41" s="3"/>
    </row>
    <row r="42" spans="1:22" s="8" customFormat="1" x14ac:dyDescent="0.2">
      <c r="A42" s="1"/>
      <c r="B42" s="3"/>
      <c r="C42" s="7"/>
      <c r="D42" s="7"/>
      <c r="E42" s="7"/>
      <c r="F42" s="23"/>
      <c r="G42" s="1"/>
      <c r="H42" s="1"/>
      <c r="I42" s="23"/>
      <c r="J42" s="1"/>
      <c r="K42" s="1"/>
      <c r="L42" s="23"/>
      <c r="M42" s="1"/>
      <c r="N42" s="1"/>
    </row>
    <row r="43" spans="1:22" x14ac:dyDescent="0.2">
      <c r="B43" s="3"/>
      <c r="C43" s="3"/>
      <c r="D43" s="3"/>
      <c r="E43" s="3"/>
      <c r="F43" s="23"/>
      <c r="G43" s="1"/>
      <c r="H43" s="3"/>
      <c r="I43" s="23"/>
      <c r="J43" s="3"/>
      <c r="K43" s="3"/>
      <c r="L43" s="71"/>
      <c r="M43" s="3"/>
    </row>
    <row r="44" spans="1:22" x14ac:dyDescent="0.2">
      <c r="B44" s="3"/>
      <c r="C44" s="7"/>
      <c r="D44" s="7"/>
      <c r="E44" s="7"/>
      <c r="F44" s="23"/>
      <c r="G44" s="1"/>
      <c r="H44" s="7"/>
      <c r="I44" s="23"/>
      <c r="J44" s="7"/>
      <c r="K44" s="7"/>
      <c r="L44" s="75"/>
      <c r="M44" s="3"/>
    </row>
    <row r="45" spans="1:22" x14ac:dyDescent="0.2">
      <c r="B45" s="3"/>
      <c r="C45" s="3"/>
      <c r="D45" s="3"/>
      <c r="E45" s="3"/>
      <c r="F45" s="23"/>
      <c r="G45" s="1"/>
      <c r="H45" s="3"/>
      <c r="I45" s="71"/>
      <c r="J45" s="3"/>
      <c r="K45" s="3"/>
      <c r="L45" s="71"/>
      <c r="M45" s="3"/>
    </row>
    <row r="46" spans="1:22" x14ac:dyDescent="0.2">
      <c r="B46" s="3"/>
      <c r="C46" s="3"/>
      <c r="D46" s="3"/>
      <c r="E46" s="3"/>
      <c r="F46" s="23"/>
      <c r="G46" s="1"/>
      <c r="H46" s="3"/>
      <c r="I46" s="71"/>
      <c r="J46" s="25"/>
      <c r="K46" s="25"/>
      <c r="L46" s="71"/>
      <c r="M46" s="3"/>
    </row>
    <row r="47" spans="1:22" x14ac:dyDescent="0.2">
      <c r="B47" s="3"/>
      <c r="C47" s="3"/>
      <c r="D47" s="3"/>
      <c r="E47" s="3"/>
      <c r="F47" s="23"/>
      <c r="G47" s="1"/>
      <c r="H47" s="3"/>
      <c r="I47" s="71"/>
      <c r="J47" s="3"/>
      <c r="K47" s="3"/>
      <c r="L47" s="71"/>
      <c r="M47" s="3"/>
    </row>
    <row r="48" spans="1:22" x14ac:dyDescent="0.2">
      <c r="B48" s="3"/>
      <c r="C48" s="3"/>
      <c r="D48" s="3"/>
      <c r="E48" s="3"/>
      <c r="F48" s="23"/>
      <c r="G48" s="1"/>
      <c r="H48" s="3"/>
      <c r="I48" s="71"/>
      <c r="J48" s="3"/>
      <c r="K48" s="3"/>
      <c r="L48" s="71"/>
      <c r="M48" s="3"/>
    </row>
    <row r="49" spans="2:13" x14ac:dyDescent="0.2">
      <c r="B49" s="3"/>
      <c r="C49" s="3"/>
      <c r="D49" s="3"/>
      <c r="E49" s="3"/>
      <c r="F49" s="23"/>
      <c r="G49" s="1"/>
      <c r="H49" s="3"/>
      <c r="I49" s="71"/>
      <c r="J49" s="3"/>
      <c r="K49" s="3"/>
      <c r="L49" s="71"/>
      <c r="M49" s="3"/>
    </row>
    <row r="50" spans="2:13" x14ac:dyDescent="0.2">
      <c r="B50" s="3"/>
      <c r="C50" s="3"/>
      <c r="D50" s="3"/>
      <c r="E50" s="3"/>
      <c r="F50" s="23"/>
      <c r="G50" s="1"/>
      <c r="H50" s="3"/>
      <c r="I50" s="71"/>
      <c r="J50" s="3"/>
      <c r="K50" s="3"/>
      <c r="L50" s="71"/>
      <c r="M50" s="3"/>
    </row>
    <row r="51" spans="2:13" x14ac:dyDescent="0.2">
      <c r="B51" s="3"/>
      <c r="C51" s="3"/>
      <c r="D51" s="3"/>
      <c r="E51" s="3"/>
      <c r="F51" s="23"/>
      <c r="G51" s="1"/>
      <c r="H51" s="3"/>
      <c r="I51" s="71"/>
      <c r="J51" s="3"/>
      <c r="K51" s="3"/>
      <c r="L51" s="71"/>
      <c r="M51" s="3"/>
    </row>
    <row r="52" spans="2:13" x14ac:dyDescent="0.2">
      <c r="B52" s="3"/>
      <c r="C52" s="3"/>
      <c r="D52" s="3"/>
      <c r="E52" s="3"/>
      <c r="F52" s="23"/>
      <c r="G52" s="1"/>
      <c r="H52" s="3"/>
      <c r="I52" s="71"/>
      <c r="J52" s="3"/>
      <c r="K52" s="3"/>
      <c r="L52" s="71"/>
      <c r="M52" s="3"/>
    </row>
    <row r="53" spans="2:13" x14ac:dyDescent="0.2">
      <c r="B53" s="3"/>
      <c r="C53" s="3"/>
      <c r="D53" s="3"/>
      <c r="E53" s="3"/>
      <c r="F53" s="23"/>
      <c r="G53" s="1"/>
      <c r="H53" s="3"/>
      <c r="I53" s="71"/>
      <c r="J53" s="3"/>
      <c r="K53" s="3"/>
      <c r="L53" s="71"/>
      <c r="M53" s="3"/>
    </row>
    <row r="54" spans="2:13" x14ac:dyDescent="0.2">
      <c r="B54" s="3"/>
      <c r="C54" s="3"/>
      <c r="D54" s="3"/>
      <c r="E54" s="3"/>
      <c r="F54" s="23"/>
      <c r="G54" s="1"/>
      <c r="H54" s="3"/>
      <c r="I54" s="71"/>
      <c r="J54" s="3"/>
      <c r="K54" s="3"/>
      <c r="L54" s="71"/>
      <c r="M54" s="3"/>
    </row>
    <row r="55" spans="2:13" x14ac:dyDescent="0.2">
      <c r="B55" s="3"/>
      <c r="C55" s="3"/>
      <c r="D55" s="3"/>
      <c r="E55" s="3"/>
      <c r="F55" s="23"/>
      <c r="G55" s="1"/>
      <c r="H55" s="3"/>
      <c r="I55" s="71"/>
      <c r="J55" s="3"/>
      <c r="K55" s="3"/>
      <c r="L55" s="71"/>
      <c r="M55" s="3"/>
    </row>
    <row r="56" spans="2:13" x14ac:dyDescent="0.2">
      <c r="B56" s="3"/>
      <c r="C56" s="3"/>
      <c r="D56" s="3"/>
      <c r="E56" s="3"/>
      <c r="F56" s="23"/>
      <c r="G56" s="1"/>
      <c r="H56" s="3"/>
      <c r="I56" s="71"/>
      <c r="J56" s="3"/>
      <c r="K56" s="3"/>
      <c r="L56" s="71"/>
      <c r="M56" s="3"/>
    </row>
    <row r="57" spans="2:13" x14ac:dyDescent="0.2">
      <c r="B57" s="3"/>
      <c r="C57" s="3"/>
      <c r="D57" s="3"/>
      <c r="E57" s="3"/>
      <c r="F57" s="23"/>
      <c r="G57" s="1"/>
      <c r="H57" s="3"/>
      <c r="I57" s="71"/>
      <c r="J57" s="3"/>
      <c r="K57" s="3"/>
      <c r="L57" s="71"/>
      <c r="M57" s="3"/>
    </row>
    <row r="58" spans="2:13" x14ac:dyDescent="0.2">
      <c r="B58" s="3"/>
      <c r="C58" s="3"/>
      <c r="D58" s="3"/>
      <c r="E58" s="3"/>
      <c r="F58" s="23"/>
      <c r="G58" s="1"/>
      <c r="H58" s="3"/>
      <c r="I58" s="71"/>
      <c r="J58" s="3"/>
      <c r="K58" s="3"/>
      <c r="L58" s="71"/>
      <c r="M58" s="3"/>
    </row>
    <row r="59" spans="2:13" x14ac:dyDescent="0.2">
      <c r="B59" s="3"/>
      <c r="C59" s="3"/>
      <c r="D59" s="3"/>
      <c r="E59" s="3"/>
      <c r="F59" s="23"/>
      <c r="G59" s="1"/>
      <c r="H59" s="3"/>
      <c r="I59" s="71"/>
      <c r="J59" s="3"/>
      <c r="K59" s="3"/>
      <c r="L59" s="71"/>
      <c r="M59" s="3"/>
    </row>
  </sheetData>
  <mergeCells count="3">
    <mergeCell ref="J25:K25"/>
    <mergeCell ref="I6:I12"/>
    <mergeCell ref="F6:F12"/>
  </mergeCells>
  <phoneticPr fontId="20" type="noConversion"/>
  <pageMargins left="0.25" right="0.25" top="0.75" bottom="0.75" header="0.3" footer="0.3"/>
  <pageSetup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C5:O46"/>
  <sheetViews>
    <sheetView topLeftCell="A4" zoomScale="90" zoomScaleNormal="90" zoomScalePageLayoutView="70" workbookViewId="0">
      <selection activeCell="C7" sqref="C7:O7"/>
    </sheetView>
  </sheetViews>
  <sheetFormatPr baseColWidth="10" defaultRowHeight="15" x14ac:dyDescent="0.25"/>
  <cols>
    <col min="1" max="3" width="4.7109375" customWidth="1"/>
    <col min="4" max="13" width="6.7109375" customWidth="1"/>
    <col min="14" max="14" width="7.7109375" bestFit="1" customWidth="1"/>
    <col min="15" max="20" width="4.7109375" customWidth="1"/>
  </cols>
  <sheetData>
    <row r="5" spans="3:15" ht="15.75" thickBot="1" x14ac:dyDescent="0.3"/>
    <row r="6" spans="3:15" ht="6" customHeight="1" thickTop="1" x14ac:dyDescent="0.25">
      <c r="C6" s="96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</row>
    <row r="7" spans="3:15" ht="28.5" x14ac:dyDescent="0.25">
      <c r="C7" s="420" t="s">
        <v>203</v>
      </c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</row>
    <row r="8" spans="3:15" ht="15.75" x14ac:dyDescent="0.25">
      <c r="C8" s="433" t="s">
        <v>204</v>
      </c>
      <c r="D8" s="434"/>
      <c r="E8" s="434"/>
      <c r="F8" s="434"/>
      <c r="G8" s="434"/>
      <c r="H8" s="434"/>
      <c r="I8" s="434"/>
      <c r="J8" s="434"/>
      <c r="K8" s="434"/>
      <c r="L8" s="434"/>
      <c r="M8" s="434"/>
      <c r="N8" s="434"/>
      <c r="O8" s="435"/>
    </row>
    <row r="9" spans="3:15" ht="6" customHeight="1" x14ac:dyDescent="0.25"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1"/>
    </row>
    <row r="10" spans="3:15" x14ac:dyDescent="0.25">
      <c r="C10" s="424" t="s">
        <v>51</v>
      </c>
      <c r="D10" s="425"/>
      <c r="E10" s="425"/>
      <c r="F10" s="425"/>
      <c r="G10" s="425"/>
      <c r="H10" s="425"/>
      <c r="I10" s="425"/>
      <c r="J10" s="425"/>
      <c r="K10" s="425"/>
      <c r="L10" s="425"/>
      <c r="M10" s="425"/>
      <c r="N10" s="425"/>
      <c r="O10" s="426"/>
    </row>
    <row r="11" spans="3:15" ht="6" customHeight="1" x14ac:dyDescent="0.25">
      <c r="C11" s="102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4"/>
    </row>
    <row r="12" spans="3:15" x14ac:dyDescent="0.25">
      <c r="C12" s="99" t="s">
        <v>197</v>
      </c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1"/>
    </row>
    <row r="13" spans="3:15" ht="6" customHeight="1" x14ac:dyDescent="0.25"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1"/>
    </row>
    <row r="14" spans="3:15" x14ac:dyDescent="0.25">
      <c r="C14" s="99"/>
      <c r="D14" s="414" t="s">
        <v>336</v>
      </c>
      <c r="E14" s="414"/>
      <c r="F14" s="414"/>
      <c r="G14" s="432" t="str">
        <f>Hoja1!E25</f>
        <v>Casa aislada clima cálido</v>
      </c>
      <c r="H14" s="432"/>
      <c r="I14" s="432"/>
      <c r="J14" s="432"/>
      <c r="K14" s="432"/>
      <c r="L14" s="432"/>
      <c r="M14" s="432"/>
      <c r="N14" s="432"/>
      <c r="O14" s="101"/>
    </row>
    <row r="15" spans="3:15" x14ac:dyDescent="0.25">
      <c r="C15" s="99"/>
      <c r="D15" s="414" t="s">
        <v>198</v>
      </c>
      <c r="E15" s="414"/>
      <c r="F15" s="414"/>
      <c r="G15" s="432">
        <f>Hoja1!E27</f>
        <v>0</v>
      </c>
      <c r="H15" s="432"/>
      <c r="I15" s="432"/>
      <c r="J15" s="432"/>
      <c r="K15" s="432"/>
      <c r="L15" s="432"/>
      <c r="M15" s="432"/>
      <c r="N15" s="432"/>
      <c r="O15" s="101"/>
    </row>
    <row r="16" spans="3:15" x14ac:dyDescent="0.25">
      <c r="C16" s="99"/>
      <c r="D16" s="414" t="s">
        <v>338</v>
      </c>
      <c r="E16" s="414"/>
      <c r="F16" s="414"/>
      <c r="G16" s="432">
        <f>Hoja1!E29</f>
        <v>0</v>
      </c>
      <c r="H16" s="432"/>
      <c r="I16" s="432"/>
      <c r="J16" s="432"/>
      <c r="K16" s="432"/>
      <c r="L16" s="432"/>
      <c r="M16" s="432"/>
      <c r="N16" s="432"/>
      <c r="O16" s="101"/>
    </row>
    <row r="17" spans="3:15" x14ac:dyDescent="0.25">
      <c r="C17" s="99"/>
      <c r="D17" s="414" t="s">
        <v>199</v>
      </c>
      <c r="E17" s="414"/>
      <c r="F17" s="414"/>
      <c r="G17" s="432" t="str">
        <f>Hoja1!E31</f>
        <v>Hermosillo</v>
      </c>
      <c r="H17" s="432"/>
      <c r="I17" s="432"/>
      <c r="J17" s="432"/>
      <c r="K17" s="432"/>
      <c r="L17" s="432"/>
      <c r="M17" s="432"/>
      <c r="N17" s="432"/>
      <c r="O17" s="101"/>
    </row>
    <row r="18" spans="3:15" x14ac:dyDescent="0.25">
      <c r="C18" s="99"/>
      <c r="D18" s="414" t="s">
        <v>200</v>
      </c>
      <c r="E18" s="414"/>
      <c r="F18" s="414"/>
      <c r="G18" s="432"/>
      <c r="H18" s="432"/>
      <c r="I18" s="432"/>
      <c r="J18" s="432"/>
      <c r="K18" s="432"/>
      <c r="L18" s="432"/>
      <c r="M18" s="432"/>
      <c r="N18" s="432"/>
      <c r="O18" s="101"/>
    </row>
    <row r="19" spans="3:15" x14ac:dyDescent="0.25">
      <c r="C19" s="99"/>
      <c r="D19" s="105" t="s">
        <v>201</v>
      </c>
      <c r="E19" s="105"/>
      <c r="F19" s="105"/>
      <c r="G19" s="432" t="str">
        <f>Hoja1!E33</f>
        <v>SONORA</v>
      </c>
      <c r="H19" s="432"/>
      <c r="I19" s="432"/>
      <c r="J19" s="432"/>
      <c r="K19" s="432"/>
      <c r="L19" s="432"/>
      <c r="M19" s="432"/>
      <c r="N19" s="432"/>
      <c r="O19" s="101"/>
    </row>
    <row r="20" spans="3:15" x14ac:dyDescent="0.25">
      <c r="C20" s="99"/>
      <c r="D20" s="105" t="s">
        <v>202</v>
      </c>
      <c r="E20" s="105"/>
      <c r="F20" s="105"/>
      <c r="G20" s="432"/>
      <c r="H20" s="432"/>
      <c r="I20" s="432"/>
      <c r="J20" s="432"/>
      <c r="K20" s="432"/>
      <c r="L20" s="432"/>
      <c r="M20" s="432"/>
      <c r="N20" s="432"/>
      <c r="O20" s="101"/>
    </row>
    <row r="21" spans="3:15" ht="6" customHeight="1" x14ac:dyDescent="0.25">
      <c r="C21" s="106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8"/>
    </row>
    <row r="22" spans="3:15" x14ac:dyDescent="0.25">
      <c r="C22" s="430" t="s">
        <v>195</v>
      </c>
      <c r="D22" s="431"/>
      <c r="E22" s="431"/>
      <c r="F22" s="431"/>
      <c r="G22" s="431"/>
      <c r="H22" s="431"/>
      <c r="I22" s="431"/>
      <c r="J22" s="431"/>
      <c r="K22" s="431"/>
      <c r="L22" s="431"/>
      <c r="M22" s="436">
        <f>Resumen!L14</f>
        <v>3733.8284624999997</v>
      </c>
      <c r="N22" s="436"/>
      <c r="O22" s="437"/>
    </row>
    <row r="23" spans="3:15" ht="6" customHeight="1" x14ac:dyDescent="0.25">
      <c r="C23" s="109"/>
      <c r="D23" s="105"/>
      <c r="E23" s="105"/>
      <c r="F23" s="105"/>
      <c r="G23" s="105"/>
      <c r="H23" s="105"/>
      <c r="I23" s="105"/>
      <c r="J23" s="105"/>
      <c r="K23" s="105"/>
      <c r="L23" s="105"/>
      <c r="M23" s="100"/>
      <c r="N23" s="100"/>
      <c r="O23" s="101"/>
    </row>
    <row r="24" spans="3:15" x14ac:dyDescent="0.25">
      <c r="C24" s="428" t="s">
        <v>196</v>
      </c>
      <c r="D24" s="429"/>
      <c r="E24" s="429"/>
      <c r="F24" s="429"/>
      <c r="G24" s="429"/>
      <c r="H24" s="429"/>
      <c r="I24" s="429"/>
      <c r="J24" s="429"/>
      <c r="K24" s="429"/>
      <c r="L24" s="429"/>
      <c r="M24" s="438">
        <f>Resumen!L18</f>
        <v>3662.8528520625714</v>
      </c>
      <c r="N24" s="438"/>
      <c r="O24" s="439"/>
    </row>
    <row r="25" spans="3:15" ht="6" customHeight="1" x14ac:dyDescent="0.25"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1"/>
    </row>
    <row r="26" spans="3:15" ht="21" x14ac:dyDescent="0.35">
      <c r="C26" s="99"/>
      <c r="D26" s="427" t="s">
        <v>194</v>
      </c>
      <c r="E26" s="427"/>
      <c r="F26" s="427"/>
      <c r="G26" s="427"/>
      <c r="H26" s="427"/>
      <c r="I26" s="427"/>
      <c r="J26" s="427"/>
      <c r="K26" s="427"/>
      <c r="L26" s="427"/>
      <c r="M26" s="427"/>
      <c r="N26" s="427"/>
      <c r="O26" s="101"/>
    </row>
    <row r="27" spans="3:15" x14ac:dyDescent="0.25">
      <c r="C27" s="99"/>
      <c r="D27" s="408" t="s">
        <v>193</v>
      </c>
      <c r="E27" s="408"/>
      <c r="F27" s="408"/>
      <c r="G27" s="408"/>
      <c r="H27" s="408"/>
      <c r="I27" s="408"/>
      <c r="J27" s="408"/>
      <c r="K27" s="408"/>
      <c r="L27" s="408"/>
      <c r="M27" s="408"/>
      <c r="N27" s="408"/>
      <c r="O27" s="101"/>
    </row>
    <row r="28" spans="3:15" x14ac:dyDescent="0.25">
      <c r="C28" s="99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1"/>
    </row>
    <row r="29" spans="3:15" x14ac:dyDescent="0.25">
      <c r="C29" s="99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1"/>
    </row>
    <row r="30" spans="3:15" x14ac:dyDescent="0.25">
      <c r="C30" s="99"/>
      <c r="D30" s="423">
        <v>0</v>
      </c>
      <c r="E30" s="423">
        <v>0.1</v>
      </c>
      <c r="F30" s="423">
        <v>0.2</v>
      </c>
      <c r="G30" s="423">
        <v>0.3</v>
      </c>
      <c r="H30" s="423">
        <v>0.4</v>
      </c>
      <c r="I30" s="423">
        <v>0.5</v>
      </c>
      <c r="J30" s="423">
        <v>0.6</v>
      </c>
      <c r="K30" s="423">
        <v>0.7</v>
      </c>
      <c r="L30" s="423">
        <v>0.8</v>
      </c>
      <c r="M30" s="423">
        <v>0.9</v>
      </c>
      <c r="N30" s="423">
        <v>1</v>
      </c>
      <c r="O30" s="101"/>
    </row>
    <row r="31" spans="3:15" s="85" customFormat="1" x14ac:dyDescent="0.25">
      <c r="C31" s="110"/>
      <c r="D31" s="423"/>
      <c r="E31" s="423"/>
      <c r="F31" s="423"/>
      <c r="G31" s="423"/>
      <c r="H31" s="423"/>
      <c r="I31" s="423"/>
      <c r="J31" s="423"/>
      <c r="K31" s="423"/>
      <c r="L31" s="423"/>
      <c r="M31" s="423"/>
      <c r="N31" s="423"/>
      <c r="O31" s="111"/>
    </row>
    <row r="32" spans="3:15" x14ac:dyDescent="0.25">
      <c r="C32" s="99"/>
      <c r="D32" s="408" t="s">
        <v>205</v>
      </c>
      <c r="E32" s="408"/>
      <c r="F32" s="408"/>
      <c r="G32" s="408"/>
      <c r="H32" s="408"/>
      <c r="I32" s="408"/>
      <c r="J32" s="409" t="s">
        <v>206</v>
      </c>
      <c r="K32" s="409"/>
      <c r="L32" s="409"/>
      <c r="M32" s="409"/>
      <c r="N32" s="409"/>
      <c r="O32" s="101"/>
    </row>
    <row r="33" spans="3:15" ht="6" customHeight="1" x14ac:dyDescent="0.25">
      <c r="C33" s="99"/>
      <c r="D33" s="112"/>
      <c r="E33" s="112"/>
      <c r="F33" s="112"/>
      <c r="G33" s="112"/>
      <c r="H33" s="112"/>
      <c r="I33" s="112"/>
      <c r="J33" s="113"/>
      <c r="K33" s="113"/>
      <c r="L33" s="113"/>
      <c r="M33" s="113"/>
      <c r="N33" s="113"/>
      <c r="O33" s="101"/>
    </row>
    <row r="34" spans="3:15" ht="6" customHeight="1" x14ac:dyDescent="0.25">
      <c r="C34" s="102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4"/>
    </row>
    <row r="35" spans="3:15" x14ac:dyDescent="0.25">
      <c r="C35" s="413" t="s">
        <v>207</v>
      </c>
      <c r="D35" s="414"/>
      <c r="E35" s="415"/>
      <c r="F35" s="415"/>
      <c r="G35" s="415"/>
      <c r="H35" s="415"/>
      <c r="I35" s="415"/>
      <c r="J35" s="100"/>
      <c r="K35" s="100"/>
      <c r="L35" s="100"/>
      <c r="M35" s="100"/>
      <c r="N35" s="100"/>
      <c r="O35" s="101"/>
    </row>
    <row r="36" spans="3:15" ht="6" customHeight="1" x14ac:dyDescent="0.25">
      <c r="C36" s="91"/>
      <c r="D36" s="92"/>
      <c r="E36" s="93"/>
      <c r="F36" s="93"/>
      <c r="G36" s="93"/>
      <c r="H36" s="93"/>
      <c r="I36" s="93"/>
      <c r="J36" s="100"/>
      <c r="K36" s="100"/>
      <c r="L36" s="100"/>
      <c r="M36" s="100"/>
      <c r="N36" s="100"/>
      <c r="O36" s="101"/>
    </row>
    <row r="37" spans="3:15" x14ac:dyDescent="0.25">
      <c r="C37" s="413" t="s">
        <v>208</v>
      </c>
      <c r="D37" s="414"/>
      <c r="E37" s="414"/>
      <c r="F37" s="414"/>
      <c r="G37" s="414"/>
      <c r="H37" s="414"/>
      <c r="I37" s="414"/>
      <c r="J37" s="415"/>
      <c r="K37" s="415"/>
      <c r="L37" s="415"/>
      <c r="M37" s="415"/>
      <c r="N37" s="415"/>
      <c r="O37" s="416"/>
    </row>
    <row r="38" spans="3:15" ht="6" customHeight="1" x14ac:dyDescent="0.25">
      <c r="C38" s="106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8"/>
    </row>
    <row r="39" spans="3:15" ht="6" customHeight="1" x14ac:dyDescent="0.25">
      <c r="C39" s="99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1"/>
    </row>
    <row r="40" spans="3:15" ht="18.75" x14ac:dyDescent="0.3">
      <c r="C40" s="417" t="s">
        <v>209</v>
      </c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9"/>
    </row>
    <row r="41" spans="3:15" ht="6.75" customHeight="1" x14ac:dyDescent="0.25">
      <c r="C41" s="99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1"/>
    </row>
    <row r="42" spans="3:15" ht="15" customHeight="1" x14ac:dyDescent="0.25">
      <c r="C42" s="410" t="s">
        <v>210</v>
      </c>
      <c r="D42" s="411"/>
      <c r="E42" s="411"/>
      <c r="F42" s="411"/>
      <c r="G42" s="411"/>
      <c r="H42" s="411"/>
      <c r="I42" s="411"/>
      <c r="J42" s="411"/>
      <c r="K42" s="411"/>
      <c r="L42" s="411"/>
      <c r="M42" s="411"/>
      <c r="N42" s="411"/>
      <c r="O42" s="412"/>
    </row>
    <row r="43" spans="3:15" x14ac:dyDescent="0.25">
      <c r="C43" s="410"/>
      <c r="D43" s="411"/>
      <c r="E43" s="411"/>
      <c r="F43" s="411"/>
      <c r="G43" s="411"/>
      <c r="H43" s="411"/>
      <c r="I43" s="411"/>
      <c r="J43" s="411"/>
      <c r="K43" s="411"/>
      <c r="L43" s="411"/>
      <c r="M43" s="411"/>
      <c r="N43" s="411"/>
      <c r="O43" s="412"/>
    </row>
    <row r="44" spans="3:15" x14ac:dyDescent="0.25">
      <c r="C44" s="410"/>
      <c r="D44" s="411"/>
      <c r="E44" s="411"/>
      <c r="F44" s="411"/>
      <c r="G44" s="411"/>
      <c r="H44" s="411"/>
      <c r="I44" s="411"/>
      <c r="J44" s="411"/>
      <c r="K44" s="411"/>
      <c r="L44" s="411"/>
      <c r="M44" s="411"/>
      <c r="N44" s="411"/>
      <c r="O44" s="412"/>
    </row>
    <row r="45" spans="3:15" ht="6" customHeight="1" thickBot="1" x14ac:dyDescent="0.3">
      <c r="C45" s="114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6"/>
    </row>
    <row r="46" spans="3:15" ht="15.75" thickTop="1" x14ac:dyDescent="0.25"/>
  </sheetData>
  <mergeCells count="40">
    <mergeCell ref="M30:M31"/>
    <mergeCell ref="I30:I31"/>
    <mergeCell ref="H30:H31"/>
    <mergeCell ref="D14:F14"/>
    <mergeCell ref="C8:O8"/>
    <mergeCell ref="G16:N16"/>
    <mergeCell ref="G17:N17"/>
    <mergeCell ref="G18:N18"/>
    <mergeCell ref="D15:F15"/>
    <mergeCell ref="M22:O22"/>
    <mergeCell ref="M24:O24"/>
    <mergeCell ref="G19:N19"/>
    <mergeCell ref="G20:N20"/>
    <mergeCell ref="N30:N31"/>
    <mergeCell ref="K30:K31"/>
    <mergeCell ref="D27:N27"/>
    <mergeCell ref="C7:O7"/>
    <mergeCell ref="F30:F31"/>
    <mergeCell ref="G30:G31"/>
    <mergeCell ref="C10:O10"/>
    <mergeCell ref="D26:N26"/>
    <mergeCell ref="C24:L24"/>
    <mergeCell ref="C22:L22"/>
    <mergeCell ref="D16:F16"/>
    <mergeCell ref="D17:F17"/>
    <mergeCell ref="L30:L31"/>
    <mergeCell ref="D18:F18"/>
    <mergeCell ref="J30:J31"/>
    <mergeCell ref="D30:D31"/>
    <mergeCell ref="E30:E31"/>
    <mergeCell ref="G14:N14"/>
    <mergeCell ref="G15:N15"/>
    <mergeCell ref="D32:I32"/>
    <mergeCell ref="J32:N32"/>
    <mergeCell ref="C42:O44"/>
    <mergeCell ref="C35:D35"/>
    <mergeCell ref="E35:I35"/>
    <mergeCell ref="C37:I37"/>
    <mergeCell ref="J37:O37"/>
    <mergeCell ref="C40:O40"/>
  </mergeCells>
  <phoneticPr fontId="20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AE102"/>
  <sheetViews>
    <sheetView zoomScale="90" zoomScaleNormal="90" workbookViewId="0">
      <pane xSplit="21450" topLeftCell="Y1"/>
      <selection activeCell="B7" sqref="B7"/>
      <selection pane="topRight" activeCell="Y94" sqref="Y94"/>
    </sheetView>
  </sheetViews>
  <sheetFormatPr baseColWidth="10" defaultRowHeight="15" x14ac:dyDescent="0.25"/>
  <cols>
    <col min="1" max="1" width="19.28515625" customWidth="1"/>
    <col min="28" max="28" width="11.42578125" style="184"/>
    <col min="29" max="29" width="14.28515625" style="184" bestFit="1" customWidth="1"/>
    <col min="31" max="31" width="22.85546875" customWidth="1"/>
  </cols>
  <sheetData>
    <row r="1" spans="1:31" x14ac:dyDescent="0.25">
      <c r="A1" s="468" t="s">
        <v>54</v>
      </c>
      <c r="B1" s="468" t="s">
        <v>55</v>
      </c>
      <c r="C1" s="471" t="s">
        <v>428</v>
      </c>
      <c r="D1" s="472"/>
      <c r="E1" s="473"/>
      <c r="F1" s="457" t="s">
        <v>56</v>
      </c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  <c r="U1" s="459"/>
      <c r="V1" s="457" t="s">
        <v>57</v>
      </c>
      <c r="W1" s="458"/>
      <c r="X1" s="458"/>
      <c r="Y1" s="458"/>
      <c r="Z1" s="459"/>
      <c r="AA1" s="454" t="s">
        <v>58</v>
      </c>
      <c r="AB1" s="440" t="s">
        <v>440</v>
      </c>
      <c r="AC1" s="441"/>
      <c r="AD1" s="446" t="s">
        <v>441</v>
      </c>
    </row>
    <row r="2" spans="1:31" x14ac:dyDescent="0.25">
      <c r="A2" s="469"/>
      <c r="B2" s="469"/>
      <c r="C2" s="474"/>
      <c r="D2" s="475"/>
      <c r="E2" s="476"/>
      <c r="F2" s="457" t="s">
        <v>59</v>
      </c>
      <c r="G2" s="458"/>
      <c r="H2" s="458"/>
      <c r="I2" s="458"/>
      <c r="J2" s="458"/>
      <c r="K2" s="458"/>
      <c r="L2" s="458"/>
      <c r="M2" s="458"/>
      <c r="N2" s="458"/>
      <c r="O2" s="458"/>
      <c r="P2" s="459"/>
      <c r="Q2" s="457" t="s">
        <v>60</v>
      </c>
      <c r="R2" s="458"/>
      <c r="S2" s="458"/>
      <c r="T2" s="458"/>
      <c r="U2" s="459"/>
      <c r="V2" s="457" t="s">
        <v>61</v>
      </c>
      <c r="W2" s="458"/>
      <c r="X2" s="458"/>
      <c r="Y2" s="458"/>
      <c r="Z2" s="459"/>
      <c r="AA2" s="455"/>
      <c r="AB2" s="442"/>
      <c r="AC2" s="443"/>
      <c r="AD2" s="447"/>
    </row>
    <row r="3" spans="1:31" x14ac:dyDescent="0.25">
      <c r="A3" s="469"/>
      <c r="B3" s="469"/>
      <c r="C3" s="477"/>
      <c r="D3" s="478"/>
      <c r="E3" s="479"/>
      <c r="F3" s="457" t="s">
        <v>62</v>
      </c>
      <c r="G3" s="458"/>
      <c r="H3" s="458"/>
      <c r="I3" s="458"/>
      <c r="J3" s="458"/>
      <c r="K3" s="458"/>
      <c r="L3" s="458"/>
      <c r="M3" s="458"/>
      <c r="N3" s="458"/>
      <c r="O3" s="458"/>
      <c r="P3" s="458"/>
      <c r="Q3" s="458"/>
      <c r="R3" s="458"/>
      <c r="S3" s="458"/>
      <c r="T3" s="458"/>
      <c r="U3" s="459"/>
      <c r="V3" s="480"/>
      <c r="W3" s="481"/>
      <c r="X3" s="481"/>
      <c r="Y3" s="481"/>
      <c r="Z3" s="482"/>
      <c r="AA3" s="455"/>
      <c r="AB3" s="442"/>
      <c r="AC3" s="443"/>
      <c r="AD3" s="447"/>
    </row>
    <row r="4" spans="1:31" ht="54" x14ac:dyDescent="0.25">
      <c r="A4" s="469"/>
      <c r="B4" s="469"/>
      <c r="C4" s="234" t="s">
        <v>63</v>
      </c>
      <c r="D4" s="462" t="s">
        <v>64</v>
      </c>
      <c r="E4" s="464"/>
      <c r="F4" s="454" t="s">
        <v>65</v>
      </c>
      <c r="G4" s="454" t="s">
        <v>66</v>
      </c>
      <c r="H4" s="454" t="s">
        <v>408</v>
      </c>
      <c r="I4" s="457" t="s">
        <v>67</v>
      </c>
      <c r="J4" s="458"/>
      <c r="K4" s="458"/>
      <c r="L4" s="459"/>
      <c r="M4" s="465" t="s">
        <v>68</v>
      </c>
      <c r="N4" s="466"/>
      <c r="O4" s="466"/>
      <c r="P4" s="467"/>
      <c r="Q4" s="460" t="s">
        <v>409</v>
      </c>
      <c r="R4" s="457" t="s">
        <v>69</v>
      </c>
      <c r="S4" s="458"/>
      <c r="T4" s="458"/>
      <c r="U4" s="459"/>
      <c r="V4" s="462" t="s">
        <v>429</v>
      </c>
      <c r="W4" s="463"/>
      <c r="X4" s="463"/>
      <c r="Y4" s="463"/>
      <c r="Z4" s="464"/>
      <c r="AA4" s="455"/>
      <c r="AB4" s="444"/>
      <c r="AC4" s="445"/>
      <c r="AD4" s="447"/>
      <c r="AE4" s="184" t="s">
        <v>430</v>
      </c>
    </row>
    <row r="5" spans="1:31" ht="16.5" x14ac:dyDescent="0.25">
      <c r="A5" s="470"/>
      <c r="B5" s="470"/>
      <c r="C5" s="236" t="s">
        <v>70</v>
      </c>
      <c r="D5" s="236" t="s">
        <v>408</v>
      </c>
      <c r="E5" s="236" t="s">
        <v>71</v>
      </c>
      <c r="F5" s="456"/>
      <c r="G5" s="456"/>
      <c r="H5" s="456"/>
      <c r="I5" s="237" t="s">
        <v>72</v>
      </c>
      <c r="J5" s="237" t="s">
        <v>73</v>
      </c>
      <c r="K5" s="237" t="s">
        <v>74</v>
      </c>
      <c r="L5" s="237" t="s">
        <v>75</v>
      </c>
      <c r="M5" s="237" t="s">
        <v>72</v>
      </c>
      <c r="N5" s="237" t="s">
        <v>73</v>
      </c>
      <c r="O5" s="237" t="s">
        <v>74</v>
      </c>
      <c r="P5" s="237" t="s">
        <v>75</v>
      </c>
      <c r="Q5" s="461"/>
      <c r="R5" s="235" t="s">
        <v>72</v>
      </c>
      <c r="S5" s="235" t="s">
        <v>73</v>
      </c>
      <c r="T5" s="235" t="s">
        <v>74</v>
      </c>
      <c r="U5" s="235" t="s">
        <v>75</v>
      </c>
      <c r="V5" s="238" t="s">
        <v>409</v>
      </c>
      <c r="W5" s="237" t="s">
        <v>72</v>
      </c>
      <c r="X5" s="237" t="s">
        <v>73</v>
      </c>
      <c r="Y5" s="237" t="s">
        <v>74</v>
      </c>
      <c r="Z5" s="237" t="s">
        <v>75</v>
      </c>
      <c r="AA5" s="456"/>
      <c r="AB5" s="267" t="s">
        <v>351</v>
      </c>
      <c r="AC5" s="267" t="s">
        <v>442</v>
      </c>
      <c r="AD5" s="448"/>
      <c r="AE5" s="184"/>
    </row>
    <row r="6" spans="1:31" s="252" customFormat="1" x14ac:dyDescent="0.25">
      <c r="A6" s="253" t="s">
        <v>76</v>
      </c>
      <c r="B6" s="254" t="s">
        <v>77</v>
      </c>
      <c r="C6" s="259">
        <v>0.83299999999999996</v>
      </c>
      <c r="D6" s="259">
        <v>0.83299999999999996</v>
      </c>
      <c r="E6" s="259">
        <v>0.90900000000000003</v>
      </c>
      <c r="F6" s="259">
        <v>24</v>
      </c>
      <c r="G6" s="259">
        <v>26</v>
      </c>
      <c r="H6" s="259">
        <v>37</v>
      </c>
      <c r="I6" s="259">
        <v>24</v>
      </c>
      <c r="J6" s="259">
        <v>27</v>
      </c>
      <c r="K6" s="259">
        <v>26</v>
      </c>
      <c r="L6" s="259">
        <v>25</v>
      </c>
      <c r="M6" s="259">
        <v>30</v>
      </c>
      <c r="N6" s="259">
        <v>33</v>
      </c>
      <c r="O6" s="259">
        <v>32</v>
      </c>
      <c r="P6" s="259">
        <v>32</v>
      </c>
      <c r="Q6" s="259">
        <v>22</v>
      </c>
      <c r="R6" s="259">
        <v>23</v>
      </c>
      <c r="S6" s="259">
        <v>24</v>
      </c>
      <c r="T6" s="259">
        <v>24</v>
      </c>
      <c r="U6" s="259">
        <v>24</v>
      </c>
      <c r="V6" s="259">
        <v>274</v>
      </c>
      <c r="W6" s="259">
        <v>91</v>
      </c>
      <c r="X6" s="259">
        <v>137</v>
      </c>
      <c r="Y6" s="259">
        <v>118</v>
      </c>
      <c r="Z6" s="259">
        <v>146</v>
      </c>
      <c r="AA6" s="261"/>
      <c r="AB6" s="259">
        <v>21.88</v>
      </c>
      <c r="AC6" s="259">
        <v>-102.29</v>
      </c>
      <c r="AD6" s="259">
        <v>1877</v>
      </c>
      <c r="AE6" s="252" t="s">
        <v>76</v>
      </c>
    </row>
    <row r="7" spans="1:31" s="252" customFormat="1" x14ac:dyDescent="0.25">
      <c r="A7" s="449" t="s">
        <v>78</v>
      </c>
      <c r="B7" s="254" t="s">
        <v>79</v>
      </c>
      <c r="C7" s="259">
        <v>0.52600000000000002</v>
      </c>
      <c r="D7" s="259">
        <v>0.52600000000000002</v>
      </c>
      <c r="E7" s="259">
        <v>0.71399999999999997</v>
      </c>
      <c r="F7" s="259">
        <v>25</v>
      </c>
      <c r="G7" s="259">
        <v>31</v>
      </c>
      <c r="H7" s="259">
        <v>45</v>
      </c>
      <c r="I7" s="259">
        <v>31</v>
      </c>
      <c r="J7" s="259">
        <v>34</v>
      </c>
      <c r="K7" s="259">
        <v>32</v>
      </c>
      <c r="L7" s="259">
        <v>33</v>
      </c>
      <c r="M7" s="259">
        <v>36</v>
      </c>
      <c r="N7" s="259">
        <v>40</v>
      </c>
      <c r="O7" s="259">
        <v>38</v>
      </c>
      <c r="P7" s="259">
        <v>39</v>
      </c>
      <c r="Q7" s="259">
        <v>26</v>
      </c>
      <c r="R7" s="259">
        <v>27</v>
      </c>
      <c r="S7" s="259">
        <v>28</v>
      </c>
      <c r="T7" s="259">
        <v>29</v>
      </c>
      <c r="U7" s="259">
        <v>29</v>
      </c>
      <c r="V7" s="259">
        <v>322</v>
      </c>
      <c r="W7" s="259">
        <v>70</v>
      </c>
      <c r="X7" s="259">
        <v>159</v>
      </c>
      <c r="Y7" s="259">
        <v>131</v>
      </c>
      <c r="Z7" s="259">
        <v>164</v>
      </c>
      <c r="AA7" s="261" t="s">
        <v>80</v>
      </c>
      <c r="AB7" s="259">
        <v>24.15</v>
      </c>
      <c r="AC7" s="259">
        <v>-110.31</v>
      </c>
      <c r="AD7" s="259">
        <v>38</v>
      </c>
      <c r="AE7" s="252" t="s">
        <v>431</v>
      </c>
    </row>
    <row r="8" spans="1:31" s="252" customFormat="1" x14ac:dyDescent="0.25">
      <c r="A8" s="451"/>
      <c r="B8" s="254" t="s">
        <v>81</v>
      </c>
      <c r="C8" s="259">
        <v>0.52600000000000002</v>
      </c>
      <c r="D8" s="259">
        <v>0.52600000000000002</v>
      </c>
      <c r="E8" s="259">
        <v>0.71399999999999997</v>
      </c>
      <c r="F8" s="259">
        <v>25</v>
      </c>
      <c r="G8" s="259">
        <v>30</v>
      </c>
      <c r="H8" s="259">
        <v>44</v>
      </c>
      <c r="I8" s="259">
        <v>30</v>
      </c>
      <c r="J8" s="259">
        <v>34</v>
      </c>
      <c r="K8" s="259">
        <v>32</v>
      </c>
      <c r="L8" s="259">
        <v>32</v>
      </c>
      <c r="M8" s="259">
        <v>36</v>
      </c>
      <c r="N8" s="259">
        <v>39</v>
      </c>
      <c r="O8" s="259">
        <v>38</v>
      </c>
      <c r="P8" s="259">
        <v>39</v>
      </c>
      <c r="Q8" s="259">
        <v>25</v>
      </c>
      <c r="R8" s="259">
        <v>27</v>
      </c>
      <c r="S8" s="259">
        <v>28</v>
      </c>
      <c r="T8" s="259">
        <v>28</v>
      </c>
      <c r="U8" s="259">
        <v>28</v>
      </c>
      <c r="V8" s="259">
        <v>322</v>
      </c>
      <c r="W8" s="259">
        <v>70</v>
      </c>
      <c r="X8" s="259">
        <v>159</v>
      </c>
      <c r="Y8" s="259">
        <v>131</v>
      </c>
      <c r="Z8" s="259">
        <v>164</v>
      </c>
      <c r="AA8" s="261" t="s">
        <v>80</v>
      </c>
      <c r="AB8" s="259">
        <v>22.89</v>
      </c>
      <c r="AC8" s="259">
        <v>-109.92</v>
      </c>
      <c r="AD8" s="259">
        <v>24</v>
      </c>
      <c r="AE8" s="252" t="s">
        <v>432</v>
      </c>
    </row>
    <row r="9" spans="1:31" s="252" customFormat="1" x14ac:dyDescent="0.25">
      <c r="A9" s="449" t="s">
        <v>427</v>
      </c>
      <c r="B9" s="254" t="s">
        <v>82</v>
      </c>
      <c r="C9" s="259">
        <v>0.90900000000000003</v>
      </c>
      <c r="D9" s="259">
        <v>0.90900000000000003</v>
      </c>
      <c r="E9" s="259">
        <v>0.90900000000000003</v>
      </c>
      <c r="F9" s="259">
        <v>24</v>
      </c>
      <c r="G9" s="259">
        <v>25</v>
      </c>
      <c r="H9" s="259">
        <v>35</v>
      </c>
      <c r="I9" s="259">
        <v>22</v>
      </c>
      <c r="J9" s="259">
        <v>25</v>
      </c>
      <c r="K9" s="259">
        <v>24</v>
      </c>
      <c r="L9" s="259">
        <v>23</v>
      </c>
      <c r="M9" s="259">
        <v>28</v>
      </c>
      <c r="N9" s="259">
        <v>31</v>
      </c>
      <c r="O9" s="259">
        <v>30</v>
      </c>
      <c r="P9" s="259">
        <v>30</v>
      </c>
      <c r="Q9" s="259">
        <v>20</v>
      </c>
      <c r="R9" s="259">
        <v>22</v>
      </c>
      <c r="S9" s="259">
        <v>22</v>
      </c>
      <c r="T9" s="259">
        <v>22</v>
      </c>
      <c r="U9" s="259">
        <v>23</v>
      </c>
      <c r="V9" s="259">
        <v>322</v>
      </c>
      <c r="W9" s="259">
        <v>70</v>
      </c>
      <c r="X9" s="259">
        <v>159</v>
      </c>
      <c r="Y9" s="259">
        <v>131</v>
      </c>
      <c r="Z9" s="259">
        <v>164</v>
      </c>
      <c r="AA9" s="261" t="s">
        <v>80</v>
      </c>
      <c r="AB9" s="259">
        <v>20.55</v>
      </c>
      <c r="AC9" s="259">
        <v>-103.3</v>
      </c>
      <c r="AD9" s="259">
        <v>21</v>
      </c>
      <c r="AE9" s="252" t="s">
        <v>85</v>
      </c>
    </row>
    <row r="10" spans="1:31" s="252" customFormat="1" x14ac:dyDescent="0.25">
      <c r="A10" s="450"/>
      <c r="B10" s="254" t="s">
        <v>83</v>
      </c>
      <c r="C10" s="259">
        <v>0.47599999999999998</v>
      </c>
      <c r="D10" s="259">
        <v>0.47599999999999998</v>
      </c>
      <c r="E10" s="259">
        <v>0.55600000000000005</v>
      </c>
      <c r="F10" s="259">
        <v>25</v>
      </c>
      <c r="G10" s="259">
        <v>34</v>
      </c>
      <c r="H10" s="259">
        <v>50</v>
      </c>
      <c r="I10" s="259">
        <v>36</v>
      </c>
      <c r="J10" s="259">
        <v>40</v>
      </c>
      <c r="K10" s="259">
        <v>37</v>
      </c>
      <c r="L10" s="259">
        <v>38</v>
      </c>
      <c r="M10" s="259">
        <v>41</v>
      </c>
      <c r="N10" s="259">
        <v>45</v>
      </c>
      <c r="O10" s="259">
        <v>43</v>
      </c>
      <c r="P10" s="259">
        <v>45</v>
      </c>
      <c r="Q10" s="259">
        <v>29</v>
      </c>
      <c r="R10" s="259">
        <v>30</v>
      </c>
      <c r="S10" s="259">
        <v>32</v>
      </c>
      <c r="T10" s="259">
        <v>32</v>
      </c>
      <c r="U10" s="259">
        <v>32</v>
      </c>
      <c r="V10" s="259">
        <v>322</v>
      </c>
      <c r="W10" s="259">
        <v>70</v>
      </c>
      <c r="X10" s="259">
        <v>159</v>
      </c>
      <c r="Y10" s="259">
        <v>131</v>
      </c>
      <c r="Z10" s="259">
        <v>164</v>
      </c>
      <c r="AA10" s="261"/>
      <c r="AB10" s="259">
        <v>20.55</v>
      </c>
      <c r="AC10" s="259">
        <v>-103.31</v>
      </c>
      <c r="AD10" s="259">
        <v>5</v>
      </c>
      <c r="AE10" s="252" t="s">
        <v>88</v>
      </c>
    </row>
    <row r="11" spans="1:31" s="252" customFormat="1" x14ac:dyDescent="0.25">
      <c r="A11" s="451"/>
      <c r="B11" s="254" t="s">
        <v>84</v>
      </c>
      <c r="C11" s="259">
        <v>0.71399999999999997</v>
      </c>
      <c r="D11" s="259">
        <v>0.71399999999999997</v>
      </c>
      <c r="E11" s="259">
        <v>0.90900000000000003</v>
      </c>
      <c r="F11" s="259">
        <v>23</v>
      </c>
      <c r="G11" s="259">
        <v>26</v>
      </c>
      <c r="H11" s="259">
        <v>37</v>
      </c>
      <c r="I11" s="259">
        <v>24</v>
      </c>
      <c r="J11" s="259">
        <v>27</v>
      </c>
      <c r="K11" s="259">
        <v>25</v>
      </c>
      <c r="L11" s="259">
        <v>25</v>
      </c>
      <c r="M11" s="259">
        <v>30</v>
      </c>
      <c r="N11" s="259">
        <v>33</v>
      </c>
      <c r="O11" s="259">
        <v>32</v>
      </c>
      <c r="P11" s="259">
        <v>32</v>
      </c>
      <c r="Q11" s="259">
        <v>22</v>
      </c>
      <c r="R11" s="259">
        <v>23</v>
      </c>
      <c r="S11" s="259">
        <v>24</v>
      </c>
      <c r="T11" s="259">
        <v>24</v>
      </c>
      <c r="U11" s="259">
        <v>24</v>
      </c>
      <c r="V11" s="259">
        <v>322</v>
      </c>
      <c r="W11" s="259">
        <v>70</v>
      </c>
      <c r="X11" s="259">
        <v>159</v>
      </c>
      <c r="Y11" s="259">
        <v>131</v>
      </c>
      <c r="Z11" s="259">
        <v>164</v>
      </c>
      <c r="AA11" s="261" t="s">
        <v>80</v>
      </c>
      <c r="AB11" s="259">
        <v>20.55</v>
      </c>
      <c r="AC11" s="259">
        <v>-103.3</v>
      </c>
      <c r="AD11" s="259">
        <v>20</v>
      </c>
      <c r="AE11" s="252" t="s">
        <v>93</v>
      </c>
    </row>
    <row r="12" spans="1:31" s="252" customFormat="1" x14ac:dyDescent="0.25">
      <c r="A12" s="452" t="s">
        <v>85</v>
      </c>
      <c r="B12" s="262" t="s">
        <v>86</v>
      </c>
      <c r="C12" s="259">
        <v>0.52600000000000002</v>
      </c>
      <c r="D12" s="259">
        <v>0.52600000000000002</v>
      </c>
      <c r="E12" s="259">
        <v>0.625</v>
      </c>
      <c r="F12" s="259">
        <v>25</v>
      </c>
      <c r="G12" s="259">
        <v>31</v>
      </c>
      <c r="H12" s="259">
        <v>45</v>
      </c>
      <c r="I12" s="259">
        <v>31</v>
      </c>
      <c r="J12" s="259">
        <v>35</v>
      </c>
      <c r="K12" s="259">
        <v>33</v>
      </c>
      <c r="L12" s="259">
        <v>33</v>
      </c>
      <c r="M12" s="259">
        <v>36</v>
      </c>
      <c r="N12" s="259">
        <v>40</v>
      </c>
      <c r="O12" s="259">
        <v>38</v>
      </c>
      <c r="P12" s="259">
        <v>40</v>
      </c>
      <c r="Q12" s="259">
        <v>26</v>
      </c>
      <c r="R12" s="259">
        <v>27</v>
      </c>
      <c r="S12" s="259">
        <v>29</v>
      </c>
      <c r="T12" s="259">
        <v>29</v>
      </c>
      <c r="U12" s="259">
        <v>29</v>
      </c>
      <c r="V12" s="259">
        <v>284</v>
      </c>
      <c r="W12" s="259">
        <v>95</v>
      </c>
      <c r="X12" s="259">
        <v>152</v>
      </c>
      <c r="Y12" s="259">
        <v>119</v>
      </c>
      <c r="Z12" s="259">
        <v>133</v>
      </c>
      <c r="AA12" s="261" t="s">
        <v>80</v>
      </c>
      <c r="AB12" s="259">
        <v>19.84</v>
      </c>
      <c r="AC12" s="259">
        <v>-90.52</v>
      </c>
      <c r="AD12" s="259">
        <v>6</v>
      </c>
      <c r="AE12" s="252" t="s">
        <v>96</v>
      </c>
    </row>
    <row r="13" spans="1:31" s="252" customFormat="1" x14ac:dyDescent="0.25">
      <c r="A13" s="453"/>
      <c r="B13" s="263" t="s">
        <v>87</v>
      </c>
      <c r="C13" s="259">
        <v>0.52600000000000002</v>
      </c>
      <c r="D13" s="259">
        <v>0.52600000000000002</v>
      </c>
      <c r="E13" s="259">
        <v>0.625</v>
      </c>
      <c r="F13" s="259">
        <v>25</v>
      </c>
      <c r="G13" s="259">
        <v>31</v>
      </c>
      <c r="H13" s="259">
        <v>46</v>
      </c>
      <c r="I13" s="259">
        <v>32</v>
      </c>
      <c r="J13" s="259">
        <v>35</v>
      </c>
      <c r="K13" s="259">
        <v>33</v>
      </c>
      <c r="L13" s="259">
        <v>33</v>
      </c>
      <c r="M13" s="259">
        <v>37</v>
      </c>
      <c r="N13" s="259">
        <v>41</v>
      </c>
      <c r="O13" s="259">
        <v>39</v>
      </c>
      <c r="P13" s="259">
        <v>40</v>
      </c>
      <c r="Q13" s="259">
        <v>26</v>
      </c>
      <c r="R13" s="259">
        <v>28</v>
      </c>
      <c r="S13" s="259">
        <v>29</v>
      </c>
      <c r="T13" s="259">
        <v>29</v>
      </c>
      <c r="U13" s="259">
        <v>29</v>
      </c>
      <c r="V13" s="259">
        <v>284</v>
      </c>
      <c r="W13" s="259">
        <v>95</v>
      </c>
      <c r="X13" s="259">
        <v>152</v>
      </c>
      <c r="Y13" s="259">
        <v>119</v>
      </c>
      <c r="Z13" s="259">
        <v>133</v>
      </c>
      <c r="AA13" s="261" t="s">
        <v>80</v>
      </c>
      <c r="AB13" s="259">
        <v>18.649999999999999</v>
      </c>
      <c r="AC13" s="259">
        <v>-91.83</v>
      </c>
      <c r="AD13" s="259">
        <v>3</v>
      </c>
      <c r="AE13" s="252" t="s">
        <v>102</v>
      </c>
    </row>
    <row r="14" spans="1:31" s="252" customFormat="1" x14ac:dyDescent="0.25">
      <c r="A14" s="449" t="s">
        <v>88</v>
      </c>
      <c r="B14" s="263" t="s">
        <v>89</v>
      </c>
      <c r="C14" s="259">
        <v>0.52600000000000002</v>
      </c>
      <c r="D14" s="259">
        <v>0.52600000000000002</v>
      </c>
      <c r="E14" s="259">
        <v>0.625</v>
      </c>
      <c r="F14" s="259">
        <v>25</v>
      </c>
      <c r="G14" s="259">
        <v>31</v>
      </c>
      <c r="H14" s="259">
        <v>45</v>
      </c>
      <c r="I14" s="259">
        <v>31</v>
      </c>
      <c r="J14" s="259">
        <v>34</v>
      </c>
      <c r="K14" s="259">
        <v>32</v>
      </c>
      <c r="L14" s="259">
        <v>33</v>
      </c>
      <c r="M14" s="259">
        <v>36</v>
      </c>
      <c r="N14" s="259">
        <v>40</v>
      </c>
      <c r="O14" s="259">
        <v>38</v>
      </c>
      <c r="P14" s="259">
        <v>39</v>
      </c>
      <c r="Q14" s="259">
        <v>26</v>
      </c>
      <c r="R14" s="259">
        <v>27</v>
      </c>
      <c r="S14" s="259">
        <v>28</v>
      </c>
      <c r="T14" s="259">
        <v>29</v>
      </c>
      <c r="U14" s="259">
        <v>29</v>
      </c>
      <c r="V14" s="259">
        <v>322</v>
      </c>
      <c r="W14" s="259">
        <v>70</v>
      </c>
      <c r="X14" s="259">
        <v>159</v>
      </c>
      <c r="Y14" s="259">
        <v>131</v>
      </c>
      <c r="Z14" s="259">
        <v>164</v>
      </c>
      <c r="AA14" s="264"/>
      <c r="AB14" s="259">
        <v>26.91</v>
      </c>
      <c r="AC14" s="259">
        <v>-101.42</v>
      </c>
      <c r="AD14" s="259">
        <v>603</v>
      </c>
      <c r="AE14" s="252" t="s">
        <v>107</v>
      </c>
    </row>
    <row r="15" spans="1:31" s="252" customFormat="1" x14ac:dyDescent="0.25">
      <c r="A15" s="450"/>
      <c r="B15" s="263" t="s">
        <v>90</v>
      </c>
      <c r="C15" s="259">
        <v>0.52600000000000002</v>
      </c>
      <c r="D15" s="259">
        <v>0.52600000000000002</v>
      </c>
      <c r="E15" s="259">
        <v>0.625</v>
      </c>
      <c r="F15" s="259">
        <v>25</v>
      </c>
      <c r="G15" s="259">
        <v>31</v>
      </c>
      <c r="H15" s="259">
        <v>46</v>
      </c>
      <c r="I15" s="259">
        <v>32</v>
      </c>
      <c r="J15" s="259">
        <v>35</v>
      </c>
      <c r="K15" s="259">
        <v>33</v>
      </c>
      <c r="L15" s="259">
        <v>33</v>
      </c>
      <c r="M15" s="259">
        <v>37</v>
      </c>
      <c r="N15" s="259">
        <v>41</v>
      </c>
      <c r="O15" s="259">
        <v>39</v>
      </c>
      <c r="P15" s="259">
        <v>40</v>
      </c>
      <c r="Q15" s="259">
        <v>26</v>
      </c>
      <c r="R15" s="259">
        <v>28</v>
      </c>
      <c r="S15" s="259">
        <v>29</v>
      </c>
      <c r="T15" s="259">
        <v>29</v>
      </c>
      <c r="U15" s="259">
        <v>29</v>
      </c>
      <c r="V15" s="259">
        <v>322</v>
      </c>
      <c r="W15" s="259">
        <v>70</v>
      </c>
      <c r="X15" s="259">
        <v>159</v>
      </c>
      <c r="Y15" s="259">
        <v>131</v>
      </c>
      <c r="Z15" s="259">
        <v>164</v>
      </c>
      <c r="AA15" s="261" t="s">
        <v>80</v>
      </c>
      <c r="AB15" s="259">
        <v>28.7</v>
      </c>
      <c r="AC15" s="259">
        <v>-100.53</v>
      </c>
      <c r="AD15" s="259">
        <v>225</v>
      </c>
      <c r="AE15" s="252" t="s">
        <v>109</v>
      </c>
    </row>
    <row r="16" spans="1:31" s="252" customFormat="1" x14ac:dyDescent="0.25">
      <c r="A16" s="450"/>
      <c r="B16" s="263" t="s">
        <v>91</v>
      </c>
      <c r="C16" s="259">
        <v>0.83299999999999996</v>
      </c>
      <c r="D16" s="259">
        <v>0.83299999999999996</v>
      </c>
      <c r="E16" s="259">
        <v>0.90900000000000003</v>
      </c>
      <c r="F16" s="259">
        <v>25</v>
      </c>
      <c r="G16" s="259">
        <v>27</v>
      </c>
      <c r="H16" s="259">
        <v>38</v>
      </c>
      <c r="I16" s="259">
        <v>25</v>
      </c>
      <c r="J16" s="259">
        <v>28</v>
      </c>
      <c r="K16" s="259">
        <v>26</v>
      </c>
      <c r="L16" s="259">
        <v>26</v>
      </c>
      <c r="M16" s="259">
        <v>30</v>
      </c>
      <c r="N16" s="259">
        <v>34</v>
      </c>
      <c r="O16" s="259">
        <v>33</v>
      </c>
      <c r="P16" s="259">
        <v>33</v>
      </c>
      <c r="Q16" s="259">
        <v>22</v>
      </c>
      <c r="R16" s="259">
        <v>24</v>
      </c>
      <c r="S16" s="259">
        <v>24</v>
      </c>
      <c r="T16" s="259">
        <v>24</v>
      </c>
      <c r="U16" s="259">
        <v>25</v>
      </c>
      <c r="V16" s="259">
        <v>322</v>
      </c>
      <c r="W16" s="259">
        <v>70</v>
      </c>
      <c r="X16" s="259">
        <v>159</v>
      </c>
      <c r="Y16" s="259">
        <v>131</v>
      </c>
      <c r="Z16" s="259">
        <v>164</v>
      </c>
      <c r="AA16" s="261"/>
      <c r="AB16" s="259">
        <v>25.43</v>
      </c>
      <c r="AC16" s="259">
        <v>-101</v>
      </c>
      <c r="AD16" s="259">
        <v>1582</v>
      </c>
      <c r="AE16" s="252" t="s">
        <v>112</v>
      </c>
    </row>
    <row r="17" spans="1:31" s="252" customFormat="1" x14ac:dyDescent="0.25">
      <c r="A17" s="451"/>
      <c r="B17" s="263" t="s">
        <v>92</v>
      </c>
      <c r="C17" s="259">
        <v>0.52600000000000002</v>
      </c>
      <c r="D17" s="259">
        <v>0.52600000000000002</v>
      </c>
      <c r="E17" s="259">
        <v>0.625</v>
      </c>
      <c r="F17" s="259">
        <v>25</v>
      </c>
      <c r="G17" s="259">
        <v>30</v>
      </c>
      <c r="H17" s="259">
        <v>43</v>
      </c>
      <c r="I17" s="259">
        <v>30</v>
      </c>
      <c r="J17" s="259">
        <v>33</v>
      </c>
      <c r="K17" s="259">
        <v>31</v>
      </c>
      <c r="L17" s="259">
        <v>31</v>
      </c>
      <c r="M17" s="259">
        <v>35</v>
      </c>
      <c r="N17" s="259">
        <v>39</v>
      </c>
      <c r="O17" s="259">
        <v>37</v>
      </c>
      <c r="P17" s="259">
        <v>38</v>
      </c>
      <c r="Q17" s="259">
        <v>25</v>
      </c>
      <c r="R17" s="259">
        <v>27</v>
      </c>
      <c r="S17" s="259">
        <v>28</v>
      </c>
      <c r="T17" s="259">
        <v>28</v>
      </c>
      <c r="U17" s="259">
        <v>28</v>
      </c>
      <c r="V17" s="259">
        <v>322</v>
      </c>
      <c r="W17" s="259">
        <v>70</v>
      </c>
      <c r="X17" s="259">
        <v>159</v>
      </c>
      <c r="Y17" s="259">
        <v>131</v>
      </c>
      <c r="Z17" s="259">
        <v>164</v>
      </c>
      <c r="AA17" s="261"/>
      <c r="AB17" s="259">
        <v>25.54</v>
      </c>
      <c r="AC17" s="259">
        <v>-103.41</v>
      </c>
      <c r="AD17" s="259">
        <v>1125</v>
      </c>
      <c r="AE17" s="252" t="s">
        <v>115</v>
      </c>
    </row>
    <row r="18" spans="1:31" s="252" customFormat="1" x14ac:dyDescent="0.25">
      <c r="A18" s="449" t="s">
        <v>93</v>
      </c>
      <c r="B18" s="263" t="s">
        <v>94</v>
      </c>
      <c r="C18" s="259">
        <v>0.55600000000000005</v>
      </c>
      <c r="D18" s="259">
        <v>0.55600000000000005</v>
      </c>
      <c r="E18" s="259">
        <v>0.90900000000000003</v>
      </c>
      <c r="F18" s="259">
        <v>25</v>
      </c>
      <c r="G18" s="259">
        <v>29</v>
      </c>
      <c r="H18" s="259">
        <v>42</v>
      </c>
      <c r="I18" s="259">
        <v>28</v>
      </c>
      <c r="J18" s="259">
        <v>32</v>
      </c>
      <c r="K18" s="259">
        <v>30</v>
      </c>
      <c r="L18" s="259">
        <v>30</v>
      </c>
      <c r="M18" s="259">
        <v>34</v>
      </c>
      <c r="N18" s="259">
        <v>38</v>
      </c>
      <c r="O18" s="259">
        <v>36</v>
      </c>
      <c r="P18" s="259">
        <v>37</v>
      </c>
      <c r="Q18" s="259">
        <v>24</v>
      </c>
      <c r="R18" s="259">
        <v>26</v>
      </c>
      <c r="S18" s="259">
        <v>27</v>
      </c>
      <c r="T18" s="259">
        <v>27</v>
      </c>
      <c r="U18" s="259">
        <v>27</v>
      </c>
      <c r="V18" s="259">
        <v>274</v>
      </c>
      <c r="W18" s="259">
        <v>91</v>
      </c>
      <c r="X18" s="259">
        <v>137</v>
      </c>
      <c r="Y18" s="259">
        <v>118</v>
      </c>
      <c r="Z18" s="259">
        <v>146</v>
      </c>
      <c r="AA18" s="261" t="s">
        <v>80</v>
      </c>
      <c r="AB18" s="259">
        <v>19.239999999999998</v>
      </c>
      <c r="AC18" s="259">
        <v>-103.73</v>
      </c>
      <c r="AD18" s="259">
        <v>500</v>
      </c>
      <c r="AE18" s="252" t="s">
        <v>119</v>
      </c>
    </row>
    <row r="19" spans="1:31" s="252" customFormat="1" x14ac:dyDescent="0.25">
      <c r="A19" s="451"/>
      <c r="B19" s="263" t="s">
        <v>95</v>
      </c>
      <c r="C19" s="259">
        <v>0.52600000000000002</v>
      </c>
      <c r="D19" s="259">
        <v>0.52600000000000002</v>
      </c>
      <c r="E19" s="259">
        <v>0.625</v>
      </c>
      <c r="F19" s="259">
        <v>25</v>
      </c>
      <c r="G19" s="259">
        <v>31</v>
      </c>
      <c r="H19" s="259">
        <v>45</v>
      </c>
      <c r="I19" s="259">
        <v>31</v>
      </c>
      <c r="J19" s="259">
        <v>34</v>
      </c>
      <c r="K19" s="259">
        <v>32</v>
      </c>
      <c r="L19" s="259">
        <v>33</v>
      </c>
      <c r="M19" s="259">
        <v>36</v>
      </c>
      <c r="N19" s="259">
        <v>40</v>
      </c>
      <c r="O19" s="259">
        <v>38</v>
      </c>
      <c r="P19" s="259">
        <v>40</v>
      </c>
      <c r="Q19" s="259">
        <v>26</v>
      </c>
      <c r="R19" s="259">
        <v>27</v>
      </c>
      <c r="S19" s="259">
        <v>28</v>
      </c>
      <c r="T19" s="259">
        <v>29</v>
      </c>
      <c r="U19" s="259">
        <v>29</v>
      </c>
      <c r="V19" s="259">
        <v>274</v>
      </c>
      <c r="W19" s="259">
        <v>91</v>
      </c>
      <c r="X19" s="259">
        <v>137</v>
      </c>
      <c r="Y19" s="259">
        <v>118</v>
      </c>
      <c r="Z19" s="259">
        <v>146</v>
      </c>
      <c r="AA19" s="261" t="s">
        <v>80</v>
      </c>
      <c r="AB19" s="259">
        <v>19.5</v>
      </c>
      <c r="AC19" s="259">
        <v>-104.32</v>
      </c>
      <c r="AD19" s="259">
        <v>11</v>
      </c>
      <c r="AE19" s="252" t="s">
        <v>122</v>
      </c>
    </row>
    <row r="20" spans="1:31" s="252" customFormat="1" x14ac:dyDescent="0.25">
      <c r="A20" s="449" t="s">
        <v>96</v>
      </c>
      <c r="B20" s="263" t="s">
        <v>97</v>
      </c>
      <c r="C20" s="259">
        <v>0.52600000000000002</v>
      </c>
      <c r="D20" s="259">
        <v>0.52600000000000002</v>
      </c>
      <c r="E20" s="259">
        <v>0.625</v>
      </c>
      <c r="F20" s="259">
        <v>25</v>
      </c>
      <c r="G20" s="259">
        <v>31</v>
      </c>
      <c r="H20" s="259">
        <v>46</v>
      </c>
      <c r="I20" s="259">
        <v>32</v>
      </c>
      <c r="J20" s="259">
        <v>35</v>
      </c>
      <c r="K20" s="259">
        <v>33</v>
      </c>
      <c r="L20" s="259">
        <v>33</v>
      </c>
      <c r="M20" s="259">
        <v>37</v>
      </c>
      <c r="N20" s="259">
        <v>41</v>
      </c>
      <c r="O20" s="259">
        <v>39</v>
      </c>
      <c r="P20" s="259">
        <v>40</v>
      </c>
      <c r="Q20" s="259">
        <v>26</v>
      </c>
      <c r="R20" s="259">
        <v>28</v>
      </c>
      <c r="S20" s="259">
        <v>29</v>
      </c>
      <c r="T20" s="259">
        <v>29</v>
      </c>
      <c r="U20" s="259">
        <v>29</v>
      </c>
      <c r="V20" s="259">
        <v>272</v>
      </c>
      <c r="W20" s="259">
        <v>102</v>
      </c>
      <c r="X20" s="259">
        <v>140</v>
      </c>
      <c r="Y20" s="259">
        <v>114</v>
      </c>
      <c r="Z20" s="259">
        <v>134</v>
      </c>
      <c r="AA20" s="261" t="s">
        <v>80</v>
      </c>
      <c r="AB20" s="259">
        <v>16.239999999999998</v>
      </c>
      <c r="AC20" s="259">
        <v>-93.9</v>
      </c>
      <c r="AD20" s="259">
        <v>62</v>
      </c>
      <c r="AE20" s="252" t="s">
        <v>128</v>
      </c>
    </row>
    <row r="21" spans="1:31" s="252" customFormat="1" x14ac:dyDescent="0.25">
      <c r="A21" s="450"/>
      <c r="B21" s="263" t="s">
        <v>98</v>
      </c>
      <c r="C21" s="259">
        <v>0.83299999999999996</v>
      </c>
      <c r="D21" s="259">
        <v>0.83299999999999996</v>
      </c>
      <c r="E21" s="259">
        <v>0.90900000000000003</v>
      </c>
      <c r="F21" s="259">
        <v>23</v>
      </c>
      <c r="G21" s="259">
        <v>25</v>
      </c>
      <c r="H21" s="259">
        <v>35</v>
      </c>
      <c r="I21" s="259">
        <v>22</v>
      </c>
      <c r="J21" s="259">
        <v>24</v>
      </c>
      <c r="K21" s="259">
        <v>24</v>
      </c>
      <c r="L21" s="259">
        <v>23</v>
      </c>
      <c r="M21" s="259">
        <v>28</v>
      </c>
      <c r="N21" s="259">
        <v>31</v>
      </c>
      <c r="O21" s="259">
        <v>30</v>
      </c>
      <c r="P21" s="259">
        <v>30</v>
      </c>
      <c r="Q21" s="259">
        <v>20</v>
      </c>
      <c r="R21" s="259">
        <v>22</v>
      </c>
      <c r="S21" s="259">
        <v>22</v>
      </c>
      <c r="T21" s="259">
        <v>22</v>
      </c>
      <c r="U21" s="259">
        <v>23</v>
      </c>
      <c r="V21" s="259">
        <v>272</v>
      </c>
      <c r="W21" s="259">
        <v>102</v>
      </c>
      <c r="X21" s="259">
        <v>140</v>
      </c>
      <c r="Y21" s="259">
        <v>114</v>
      </c>
      <c r="Z21" s="259">
        <v>134</v>
      </c>
      <c r="AA21" s="261"/>
      <c r="AB21" s="259">
        <v>16.239999999999998</v>
      </c>
      <c r="AC21" s="259">
        <v>-92.12</v>
      </c>
      <c r="AD21" s="259">
        <v>1586</v>
      </c>
      <c r="AE21" s="252" t="s">
        <v>436</v>
      </c>
    </row>
    <row r="22" spans="1:31" s="252" customFormat="1" x14ac:dyDescent="0.25">
      <c r="A22" s="450"/>
      <c r="B22" s="263" t="s">
        <v>99</v>
      </c>
      <c r="C22" s="259">
        <v>0.90900000000000003</v>
      </c>
      <c r="D22" s="259">
        <v>0.90900000000000003</v>
      </c>
      <c r="E22" s="259">
        <v>0.90900000000000003</v>
      </c>
      <c r="F22" s="259">
        <v>23</v>
      </c>
      <c r="G22" s="259">
        <v>22</v>
      </c>
      <c r="H22" s="259">
        <v>31</v>
      </c>
      <c r="I22" s="259">
        <v>19</v>
      </c>
      <c r="J22" s="259">
        <v>20</v>
      </c>
      <c r="K22" s="259">
        <v>20</v>
      </c>
      <c r="L22" s="259">
        <v>20</v>
      </c>
      <c r="M22" s="259">
        <v>25</v>
      </c>
      <c r="N22" s="259">
        <v>27</v>
      </c>
      <c r="O22" s="259">
        <v>27</v>
      </c>
      <c r="P22" s="259">
        <v>26</v>
      </c>
      <c r="Q22" s="259">
        <v>18</v>
      </c>
      <c r="R22" s="259">
        <v>20</v>
      </c>
      <c r="S22" s="259">
        <v>20</v>
      </c>
      <c r="T22" s="259">
        <v>20</v>
      </c>
      <c r="U22" s="259">
        <v>20</v>
      </c>
      <c r="V22" s="259">
        <v>272</v>
      </c>
      <c r="W22" s="259">
        <v>102</v>
      </c>
      <c r="X22" s="259">
        <v>140</v>
      </c>
      <c r="Y22" s="259">
        <v>114</v>
      </c>
      <c r="Z22" s="259">
        <v>134</v>
      </c>
      <c r="AA22" s="261"/>
      <c r="AB22" s="259">
        <v>16.739999999999998</v>
      </c>
      <c r="AC22" s="259">
        <v>-92.64</v>
      </c>
      <c r="AD22" s="259">
        <v>2133</v>
      </c>
      <c r="AE22" s="252" t="s">
        <v>135</v>
      </c>
    </row>
    <row r="23" spans="1:31" s="252" customFormat="1" x14ac:dyDescent="0.25">
      <c r="A23" s="450"/>
      <c r="B23" s="263" t="s">
        <v>100</v>
      </c>
      <c r="C23" s="259">
        <v>0.52600000000000002</v>
      </c>
      <c r="D23" s="259">
        <v>0.52600000000000002</v>
      </c>
      <c r="E23" s="259">
        <v>0.71399999999999997</v>
      </c>
      <c r="F23" s="259">
        <v>25</v>
      </c>
      <c r="G23" s="259">
        <v>30</v>
      </c>
      <c r="H23" s="259">
        <v>44</v>
      </c>
      <c r="I23" s="259">
        <v>30</v>
      </c>
      <c r="J23" s="259">
        <v>33</v>
      </c>
      <c r="K23" s="259">
        <v>31</v>
      </c>
      <c r="L23" s="259">
        <v>32</v>
      </c>
      <c r="M23" s="259">
        <v>35</v>
      </c>
      <c r="N23" s="259">
        <v>39</v>
      </c>
      <c r="O23" s="259">
        <v>37</v>
      </c>
      <c r="P23" s="259">
        <v>38</v>
      </c>
      <c r="Q23" s="259">
        <v>25</v>
      </c>
      <c r="R23" s="259">
        <v>27</v>
      </c>
      <c r="S23" s="259">
        <v>28</v>
      </c>
      <c r="T23" s="259">
        <v>28</v>
      </c>
      <c r="U23" s="259">
        <v>28</v>
      </c>
      <c r="V23" s="259">
        <v>272</v>
      </c>
      <c r="W23" s="259">
        <v>102</v>
      </c>
      <c r="X23" s="259">
        <v>140</v>
      </c>
      <c r="Y23" s="259">
        <v>114</v>
      </c>
      <c r="Z23" s="259">
        <v>134</v>
      </c>
      <c r="AA23" s="261" t="s">
        <v>80</v>
      </c>
      <c r="AB23" s="259">
        <v>14.9</v>
      </c>
      <c r="AC23" s="259">
        <v>-92.26</v>
      </c>
      <c r="AD23" s="259">
        <v>164</v>
      </c>
      <c r="AE23" s="252" t="s">
        <v>138</v>
      </c>
    </row>
    <row r="24" spans="1:31" s="252" customFormat="1" x14ac:dyDescent="0.25">
      <c r="A24" s="451"/>
      <c r="B24" s="263" t="s">
        <v>101</v>
      </c>
      <c r="C24" s="259">
        <v>0.55600000000000005</v>
      </c>
      <c r="D24" s="259">
        <v>0.55600000000000005</v>
      </c>
      <c r="E24" s="259">
        <v>0.83299999999999996</v>
      </c>
      <c r="F24" s="259">
        <v>25</v>
      </c>
      <c r="G24" s="259">
        <v>29</v>
      </c>
      <c r="H24" s="259">
        <v>42</v>
      </c>
      <c r="I24" s="259">
        <v>29</v>
      </c>
      <c r="J24" s="259">
        <v>32</v>
      </c>
      <c r="K24" s="259">
        <v>30</v>
      </c>
      <c r="L24" s="259">
        <v>30</v>
      </c>
      <c r="M24" s="259">
        <v>34</v>
      </c>
      <c r="N24" s="259">
        <v>38</v>
      </c>
      <c r="O24" s="259">
        <v>36</v>
      </c>
      <c r="P24" s="259">
        <v>37</v>
      </c>
      <c r="Q24" s="259">
        <v>24</v>
      </c>
      <c r="R24" s="259">
        <v>26</v>
      </c>
      <c r="S24" s="259">
        <v>27</v>
      </c>
      <c r="T24" s="259">
        <v>27</v>
      </c>
      <c r="U24" s="259">
        <v>27</v>
      </c>
      <c r="V24" s="259">
        <v>272</v>
      </c>
      <c r="W24" s="259">
        <v>102</v>
      </c>
      <c r="X24" s="259">
        <v>140</v>
      </c>
      <c r="Y24" s="259">
        <v>114</v>
      </c>
      <c r="Z24" s="259">
        <v>134</v>
      </c>
      <c r="AA24" s="261" t="s">
        <v>80</v>
      </c>
      <c r="AB24" s="259">
        <v>16.75</v>
      </c>
      <c r="AC24" s="259">
        <v>-93.12</v>
      </c>
      <c r="AD24" s="259">
        <v>539</v>
      </c>
      <c r="AE24" s="252" t="s">
        <v>433</v>
      </c>
    </row>
    <row r="25" spans="1:31" s="252" customFormat="1" x14ac:dyDescent="0.25">
      <c r="A25" s="449" t="s">
        <v>102</v>
      </c>
      <c r="B25" s="263" t="s">
        <v>103</v>
      </c>
      <c r="C25" s="259">
        <v>0.71399999999999997</v>
      </c>
      <c r="D25" s="259">
        <v>0.71399999999999997</v>
      </c>
      <c r="E25" s="259">
        <v>0.90900000000000003</v>
      </c>
      <c r="F25" s="259">
        <v>25</v>
      </c>
      <c r="G25" s="259">
        <v>28</v>
      </c>
      <c r="H25" s="259">
        <v>40</v>
      </c>
      <c r="I25" s="259">
        <v>27</v>
      </c>
      <c r="J25" s="259">
        <v>30</v>
      </c>
      <c r="K25" s="259">
        <v>28</v>
      </c>
      <c r="L25" s="259">
        <v>28</v>
      </c>
      <c r="M25" s="259">
        <v>32</v>
      </c>
      <c r="N25" s="259">
        <v>35</v>
      </c>
      <c r="O25" s="259">
        <v>34</v>
      </c>
      <c r="P25" s="259">
        <v>35</v>
      </c>
      <c r="Q25" s="259">
        <v>23</v>
      </c>
      <c r="R25" s="259">
        <v>25</v>
      </c>
      <c r="S25" s="259">
        <v>25</v>
      </c>
      <c r="T25" s="259">
        <v>26</v>
      </c>
      <c r="U25" s="259">
        <v>26</v>
      </c>
      <c r="V25" s="259">
        <v>322</v>
      </c>
      <c r="W25" s="259">
        <v>70</v>
      </c>
      <c r="X25" s="259">
        <v>159</v>
      </c>
      <c r="Y25" s="259">
        <v>131</v>
      </c>
      <c r="Z25" s="259">
        <v>164</v>
      </c>
      <c r="AA25" s="264"/>
      <c r="AB25" s="259">
        <v>30.38</v>
      </c>
      <c r="AC25" s="259">
        <v>-107.95</v>
      </c>
      <c r="AD25" s="259">
        <v>1474</v>
      </c>
      <c r="AE25" s="252" t="s">
        <v>141</v>
      </c>
    </row>
    <row r="26" spans="1:31" s="252" customFormat="1" x14ac:dyDescent="0.25">
      <c r="A26" s="450"/>
      <c r="B26" s="263" t="s">
        <v>104</v>
      </c>
      <c r="C26" s="259">
        <v>0.625</v>
      </c>
      <c r="D26" s="259">
        <v>0.625</v>
      </c>
      <c r="E26" s="259">
        <v>0.90900000000000003</v>
      </c>
      <c r="F26" s="259">
        <v>25</v>
      </c>
      <c r="G26" s="259">
        <v>28</v>
      </c>
      <c r="H26" s="259">
        <v>41</v>
      </c>
      <c r="I26" s="259">
        <v>27</v>
      </c>
      <c r="J26" s="259">
        <v>30</v>
      </c>
      <c r="K26" s="259">
        <v>29</v>
      </c>
      <c r="L26" s="259">
        <v>29</v>
      </c>
      <c r="M26" s="259">
        <v>33</v>
      </c>
      <c r="N26" s="259">
        <v>36</v>
      </c>
      <c r="O26" s="259">
        <v>35</v>
      </c>
      <c r="P26" s="259">
        <v>36</v>
      </c>
      <c r="Q26" s="259">
        <v>24</v>
      </c>
      <c r="R26" s="259">
        <v>25</v>
      </c>
      <c r="S26" s="259">
        <v>26</v>
      </c>
      <c r="T26" s="259">
        <v>26</v>
      </c>
      <c r="U26" s="259">
        <v>26</v>
      </c>
      <c r="V26" s="259">
        <v>322</v>
      </c>
      <c r="W26" s="259">
        <v>70</v>
      </c>
      <c r="X26" s="259">
        <v>159</v>
      </c>
      <c r="Y26" s="259">
        <v>131</v>
      </c>
      <c r="Z26" s="259">
        <v>164</v>
      </c>
      <c r="AA26" s="261"/>
      <c r="AB26" s="259">
        <v>28.63</v>
      </c>
      <c r="AC26" s="259">
        <v>-106.8</v>
      </c>
      <c r="AD26" s="259">
        <v>1421</v>
      </c>
      <c r="AE26" s="252" t="s">
        <v>144</v>
      </c>
    </row>
    <row r="27" spans="1:31" s="252" customFormat="1" x14ac:dyDescent="0.25">
      <c r="A27" s="450"/>
      <c r="B27" s="263" t="s">
        <v>105</v>
      </c>
      <c r="C27" s="259">
        <v>0.625</v>
      </c>
      <c r="D27" s="259">
        <v>0.625</v>
      </c>
      <c r="E27" s="259">
        <v>0.83299999999999996</v>
      </c>
      <c r="F27" s="259">
        <v>25</v>
      </c>
      <c r="G27" s="259">
        <v>29</v>
      </c>
      <c r="H27" s="259">
        <v>41</v>
      </c>
      <c r="I27" s="259">
        <v>28</v>
      </c>
      <c r="J27" s="259">
        <v>31</v>
      </c>
      <c r="K27" s="259">
        <v>29</v>
      </c>
      <c r="L27" s="259">
        <v>29</v>
      </c>
      <c r="M27" s="259">
        <v>33</v>
      </c>
      <c r="N27" s="259">
        <v>37</v>
      </c>
      <c r="O27" s="259">
        <v>35</v>
      </c>
      <c r="P27" s="259">
        <v>36</v>
      </c>
      <c r="Q27" s="259">
        <v>24</v>
      </c>
      <c r="R27" s="259">
        <v>25</v>
      </c>
      <c r="S27" s="259">
        <v>26</v>
      </c>
      <c r="T27" s="259">
        <v>27</v>
      </c>
      <c r="U27" s="259">
        <v>27</v>
      </c>
      <c r="V27" s="259">
        <v>322</v>
      </c>
      <c r="W27" s="259">
        <v>70</v>
      </c>
      <c r="X27" s="259">
        <v>159</v>
      </c>
      <c r="Y27" s="259">
        <v>131</v>
      </c>
      <c r="Z27" s="259">
        <v>164</v>
      </c>
      <c r="AA27" s="261"/>
      <c r="AB27" s="259">
        <v>28.7</v>
      </c>
      <c r="AC27" s="259">
        <v>-106.1</v>
      </c>
      <c r="AD27" s="259">
        <v>1137</v>
      </c>
      <c r="AE27" s="252" t="s">
        <v>148</v>
      </c>
    </row>
    <row r="28" spans="1:31" s="252" customFormat="1" x14ac:dyDescent="0.25">
      <c r="A28" s="451"/>
      <c r="B28" s="263" t="s">
        <v>106</v>
      </c>
      <c r="C28" s="259">
        <v>0.83299999999999996</v>
      </c>
      <c r="D28" s="259">
        <v>0.83299999999999996</v>
      </c>
      <c r="E28" s="259">
        <v>0.90900000000000003</v>
      </c>
      <c r="F28" s="259">
        <v>25</v>
      </c>
      <c r="G28" s="259">
        <v>27</v>
      </c>
      <c r="H28" s="259">
        <v>39</v>
      </c>
      <c r="I28" s="259">
        <v>26</v>
      </c>
      <c r="J28" s="259">
        <v>28</v>
      </c>
      <c r="K28" s="259">
        <v>27</v>
      </c>
      <c r="L28" s="259">
        <v>27</v>
      </c>
      <c r="M28" s="259">
        <v>31</v>
      </c>
      <c r="N28" s="259">
        <v>34</v>
      </c>
      <c r="O28" s="259">
        <v>33</v>
      </c>
      <c r="P28" s="259">
        <v>34</v>
      </c>
      <c r="Q28" s="259">
        <v>23</v>
      </c>
      <c r="R28" s="259">
        <v>24</v>
      </c>
      <c r="S28" s="259">
        <v>25</v>
      </c>
      <c r="T28" s="259">
        <v>25</v>
      </c>
      <c r="U28" s="259">
        <v>25</v>
      </c>
      <c r="V28" s="259">
        <v>322</v>
      </c>
      <c r="W28" s="259">
        <v>70</v>
      </c>
      <c r="X28" s="259">
        <v>159</v>
      </c>
      <c r="Y28" s="259">
        <v>131</v>
      </c>
      <c r="Z28" s="259">
        <v>164</v>
      </c>
      <c r="AA28" s="261"/>
      <c r="AB28" s="259">
        <v>28.68</v>
      </c>
      <c r="AC28" s="259">
        <v>-106.1</v>
      </c>
      <c r="AD28" s="259">
        <v>1620</v>
      </c>
      <c r="AE28" s="252" t="s">
        <v>434</v>
      </c>
    </row>
    <row r="29" spans="1:31" s="252" customFormat="1" x14ac:dyDescent="0.25">
      <c r="A29" s="255" t="s">
        <v>107</v>
      </c>
      <c r="B29" s="262" t="s">
        <v>108</v>
      </c>
      <c r="C29" s="259">
        <v>0.90900000000000003</v>
      </c>
      <c r="D29" s="259">
        <v>0.90900000000000003</v>
      </c>
      <c r="E29" s="259">
        <v>0.90900000000000003</v>
      </c>
      <c r="F29" s="259">
        <v>23</v>
      </c>
      <c r="G29" s="259">
        <v>23</v>
      </c>
      <c r="H29" s="259">
        <v>33</v>
      </c>
      <c r="I29" s="259">
        <v>20</v>
      </c>
      <c r="J29" s="259">
        <v>22</v>
      </c>
      <c r="K29" s="259">
        <v>22</v>
      </c>
      <c r="L29" s="259">
        <v>21</v>
      </c>
      <c r="M29" s="259">
        <v>26</v>
      </c>
      <c r="N29" s="259">
        <v>29</v>
      </c>
      <c r="O29" s="259">
        <v>28</v>
      </c>
      <c r="P29" s="259">
        <v>28</v>
      </c>
      <c r="Q29" s="259">
        <v>19</v>
      </c>
      <c r="R29" s="259">
        <v>21</v>
      </c>
      <c r="S29" s="259">
        <v>21</v>
      </c>
      <c r="T29" s="259">
        <v>21</v>
      </c>
      <c r="U29" s="259">
        <v>21</v>
      </c>
      <c r="V29" s="259">
        <v>272</v>
      </c>
      <c r="W29" s="265">
        <v>102</v>
      </c>
      <c r="X29" s="259">
        <v>140</v>
      </c>
      <c r="Y29" s="259">
        <v>114</v>
      </c>
      <c r="Z29" s="259">
        <v>134</v>
      </c>
      <c r="AA29" s="261"/>
      <c r="AB29" s="259">
        <v>19.43</v>
      </c>
      <c r="AC29" s="259">
        <v>-99.13</v>
      </c>
      <c r="AD29" s="259">
        <v>2232</v>
      </c>
      <c r="AE29" s="252" t="s">
        <v>435</v>
      </c>
    </row>
    <row r="30" spans="1:31" s="252" customFormat="1" x14ac:dyDescent="0.25">
      <c r="A30" s="449" t="s">
        <v>109</v>
      </c>
      <c r="B30" s="263" t="s">
        <v>110</v>
      </c>
      <c r="C30" s="259">
        <v>0.83299999999999996</v>
      </c>
      <c r="D30" s="259">
        <v>0.83299999999999996</v>
      </c>
      <c r="E30" s="259">
        <v>0.90900000000000003</v>
      </c>
      <c r="F30" s="259">
        <v>24</v>
      </c>
      <c r="G30" s="259">
        <v>26</v>
      </c>
      <c r="H30" s="259">
        <v>37</v>
      </c>
      <c r="I30" s="259">
        <v>24</v>
      </c>
      <c r="J30" s="259">
        <v>27</v>
      </c>
      <c r="K30" s="259">
        <v>25</v>
      </c>
      <c r="L30" s="259">
        <v>25</v>
      </c>
      <c r="M30" s="259">
        <v>30</v>
      </c>
      <c r="N30" s="259">
        <v>33</v>
      </c>
      <c r="O30" s="259">
        <v>32</v>
      </c>
      <c r="P30" s="259">
        <v>32</v>
      </c>
      <c r="Q30" s="259">
        <v>22</v>
      </c>
      <c r="R30" s="259">
        <v>23</v>
      </c>
      <c r="S30" s="259">
        <v>24</v>
      </c>
      <c r="T30" s="259">
        <v>24</v>
      </c>
      <c r="U30" s="259">
        <v>24</v>
      </c>
      <c r="V30" s="259">
        <v>322</v>
      </c>
      <c r="W30" s="259">
        <v>70</v>
      </c>
      <c r="X30" s="259">
        <v>159</v>
      </c>
      <c r="Y30" s="259">
        <v>131</v>
      </c>
      <c r="Z30" s="259">
        <v>164</v>
      </c>
      <c r="AA30" s="264"/>
      <c r="AB30" s="259">
        <v>24.3</v>
      </c>
      <c r="AC30" s="259">
        <v>-104.65</v>
      </c>
      <c r="AD30" s="259">
        <v>1888</v>
      </c>
      <c r="AE30" s="252" t="s">
        <v>8</v>
      </c>
    </row>
    <row r="31" spans="1:31" s="252" customFormat="1" x14ac:dyDescent="0.25">
      <c r="A31" s="451"/>
      <c r="B31" s="263" t="s">
        <v>111</v>
      </c>
      <c r="C31" s="259">
        <v>0.55600000000000005</v>
      </c>
      <c r="D31" s="259">
        <v>0.55600000000000005</v>
      </c>
      <c r="E31" s="259">
        <v>0.71399999999999997</v>
      </c>
      <c r="F31" s="259">
        <v>25</v>
      </c>
      <c r="G31" s="259">
        <v>30</v>
      </c>
      <c r="H31" s="259">
        <v>43</v>
      </c>
      <c r="I31" s="259">
        <v>29</v>
      </c>
      <c r="J31" s="259">
        <v>33</v>
      </c>
      <c r="K31" s="259">
        <v>31</v>
      </c>
      <c r="L31" s="259">
        <v>31</v>
      </c>
      <c r="M31" s="259">
        <v>35</v>
      </c>
      <c r="N31" s="259">
        <v>39</v>
      </c>
      <c r="O31" s="259">
        <v>37</v>
      </c>
      <c r="P31" s="259">
        <v>38</v>
      </c>
      <c r="Q31" s="259">
        <v>25</v>
      </c>
      <c r="R31" s="259">
        <v>26</v>
      </c>
      <c r="S31" s="259">
        <v>27</v>
      </c>
      <c r="T31" s="259">
        <v>28</v>
      </c>
      <c r="U31" s="259">
        <v>28</v>
      </c>
      <c r="V31" s="259">
        <v>322</v>
      </c>
      <c r="W31" s="259">
        <v>70</v>
      </c>
      <c r="X31" s="259">
        <v>159</v>
      </c>
      <c r="Y31" s="259">
        <v>131</v>
      </c>
      <c r="Z31" s="259">
        <v>164</v>
      </c>
      <c r="AA31" s="261"/>
      <c r="AB31" s="259">
        <v>25.54</v>
      </c>
      <c r="AC31" s="259">
        <v>-103.52</v>
      </c>
      <c r="AD31" s="259">
        <v>1138</v>
      </c>
      <c r="AE31" s="252" t="s">
        <v>13</v>
      </c>
    </row>
    <row r="32" spans="1:31" s="252" customFormat="1" x14ac:dyDescent="0.25">
      <c r="A32" s="449" t="s">
        <v>112</v>
      </c>
      <c r="B32" s="263" t="s">
        <v>113</v>
      </c>
      <c r="C32" s="259">
        <v>0.71399999999999997</v>
      </c>
      <c r="D32" s="259">
        <v>0.71399999999999997</v>
      </c>
      <c r="E32" s="259">
        <v>0.90900000000000003</v>
      </c>
      <c r="F32" s="259">
        <v>24</v>
      </c>
      <c r="G32" s="259">
        <v>25</v>
      </c>
      <c r="H32" s="259">
        <v>36</v>
      </c>
      <c r="I32" s="259">
        <v>23</v>
      </c>
      <c r="J32" s="259">
        <v>25</v>
      </c>
      <c r="K32" s="259">
        <v>24</v>
      </c>
      <c r="L32" s="259">
        <v>24</v>
      </c>
      <c r="M32" s="259">
        <v>29</v>
      </c>
      <c r="N32" s="259">
        <v>32</v>
      </c>
      <c r="O32" s="259">
        <v>31</v>
      </c>
      <c r="P32" s="259">
        <v>31</v>
      </c>
      <c r="Q32" s="259">
        <v>21</v>
      </c>
      <c r="R32" s="259">
        <v>22</v>
      </c>
      <c r="S32" s="259">
        <v>23</v>
      </c>
      <c r="T32" s="259">
        <v>23</v>
      </c>
      <c r="U32" s="259">
        <v>23</v>
      </c>
      <c r="V32" s="259">
        <v>274</v>
      </c>
      <c r="W32" s="259">
        <v>91</v>
      </c>
      <c r="X32" s="259">
        <v>137</v>
      </c>
      <c r="Y32" s="259">
        <v>118</v>
      </c>
      <c r="Z32" s="259">
        <v>146</v>
      </c>
      <c r="AA32" s="261"/>
      <c r="AB32" s="259">
        <v>21.2</v>
      </c>
      <c r="AC32" s="259">
        <v>-101.26</v>
      </c>
      <c r="AD32" s="259">
        <v>2016</v>
      </c>
      <c r="AE32" s="252" t="s">
        <v>19</v>
      </c>
    </row>
    <row r="33" spans="1:31" s="252" customFormat="1" x14ac:dyDescent="0.25">
      <c r="A33" s="451"/>
      <c r="B33" s="263" t="s">
        <v>114</v>
      </c>
      <c r="C33" s="259">
        <v>0.71399999999999997</v>
      </c>
      <c r="D33" s="259">
        <v>0.71399999999999997</v>
      </c>
      <c r="E33" s="259">
        <v>0.90900000000000003</v>
      </c>
      <c r="F33" s="259">
        <v>25</v>
      </c>
      <c r="G33" s="259">
        <v>27</v>
      </c>
      <c r="H33" s="259">
        <v>38</v>
      </c>
      <c r="I33" s="259">
        <v>25</v>
      </c>
      <c r="J33" s="259">
        <v>28</v>
      </c>
      <c r="K33" s="259">
        <v>26</v>
      </c>
      <c r="L33" s="259">
        <v>26</v>
      </c>
      <c r="M33" s="259">
        <v>31</v>
      </c>
      <c r="N33" s="259">
        <v>34</v>
      </c>
      <c r="O33" s="259">
        <v>33</v>
      </c>
      <c r="P33" s="259">
        <v>33</v>
      </c>
      <c r="Q33" s="259">
        <v>22</v>
      </c>
      <c r="R33" s="259">
        <v>24</v>
      </c>
      <c r="S33" s="259">
        <v>24</v>
      </c>
      <c r="T33" s="259">
        <v>24</v>
      </c>
      <c r="U33" s="259">
        <v>25</v>
      </c>
      <c r="V33" s="259">
        <v>274</v>
      </c>
      <c r="W33" s="259">
        <v>91</v>
      </c>
      <c r="X33" s="259">
        <v>137</v>
      </c>
      <c r="Y33" s="259">
        <v>118</v>
      </c>
      <c r="Z33" s="259">
        <v>146</v>
      </c>
      <c r="AA33" s="261"/>
      <c r="AB33" s="259">
        <v>21.12</v>
      </c>
      <c r="AC33" s="259">
        <v>-101.68</v>
      </c>
      <c r="AD33" s="259">
        <v>1807</v>
      </c>
      <c r="AE33" s="252" t="s">
        <v>22</v>
      </c>
    </row>
    <row r="34" spans="1:31" s="252" customFormat="1" x14ac:dyDescent="0.25">
      <c r="A34" s="449" t="s">
        <v>115</v>
      </c>
      <c r="B34" s="263" t="s">
        <v>116</v>
      </c>
      <c r="C34" s="259">
        <v>0.52600000000000002</v>
      </c>
      <c r="D34" s="259">
        <v>0.52600000000000002</v>
      </c>
      <c r="E34" s="259">
        <v>0.625</v>
      </c>
      <c r="F34" s="259">
        <v>25</v>
      </c>
      <c r="G34" s="259">
        <v>31</v>
      </c>
      <c r="H34" s="259">
        <v>45</v>
      </c>
      <c r="I34" s="259">
        <v>31</v>
      </c>
      <c r="J34" s="259">
        <v>35</v>
      </c>
      <c r="K34" s="259">
        <v>33</v>
      </c>
      <c r="L34" s="259">
        <v>33</v>
      </c>
      <c r="M34" s="259">
        <v>36</v>
      </c>
      <c r="N34" s="259">
        <v>41</v>
      </c>
      <c r="O34" s="259">
        <v>39</v>
      </c>
      <c r="P34" s="259">
        <v>40</v>
      </c>
      <c r="Q34" s="259">
        <v>26</v>
      </c>
      <c r="R34" s="259">
        <v>28</v>
      </c>
      <c r="S34" s="259">
        <v>29</v>
      </c>
      <c r="T34" s="259">
        <v>29</v>
      </c>
      <c r="U34" s="259">
        <v>29</v>
      </c>
      <c r="V34" s="259">
        <v>274</v>
      </c>
      <c r="W34" s="259">
        <v>91</v>
      </c>
      <c r="X34" s="259">
        <v>137</v>
      </c>
      <c r="Y34" s="259">
        <v>118</v>
      </c>
      <c r="Z34" s="259">
        <v>146</v>
      </c>
      <c r="AA34" s="261" t="s">
        <v>80</v>
      </c>
      <c r="AB34" s="259">
        <v>16.87</v>
      </c>
      <c r="AC34" s="259">
        <v>-99.89</v>
      </c>
      <c r="AD34" s="259">
        <v>93</v>
      </c>
      <c r="AE34" s="252" t="s">
        <v>28</v>
      </c>
    </row>
    <row r="35" spans="1:31" s="252" customFormat="1" x14ac:dyDescent="0.25">
      <c r="A35" s="450"/>
      <c r="B35" s="263" t="s">
        <v>117</v>
      </c>
      <c r="C35" s="259">
        <v>0.71399999999999997</v>
      </c>
      <c r="D35" s="259">
        <v>0.71399999999999997</v>
      </c>
      <c r="E35" s="259">
        <v>0.90900000000000003</v>
      </c>
      <c r="F35" s="259">
        <v>25</v>
      </c>
      <c r="G35" s="259">
        <v>27</v>
      </c>
      <c r="H35" s="259">
        <v>38</v>
      </c>
      <c r="I35" s="259">
        <v>25</v>
      </c>
      <c r="J35" s="259">
        <v>28</v>
      </c>
      <c r="K35" s="259">
        <v>27</v>
      </c>
      <c r="L35" s="259">
        <v>26</v>
      </c>
      <c r="M35" s="259">
        <v>31</v>
      </c>
      <c r="N35" s="259">
        <v>34</v>
      </c>
      <c r="O35" s="259">
        <v>33</v>
      </c>
      <c r="P35" s="259">
        <v>33</v>
      </c>
      <c r="Q35" s="259">
        <v>22</v>
      </c>
      <c r="R35" s="259">
        <v>24</v>
      </c>
      <c r="S35" s="259">
        <v>24</v>
      </c>
      <c r="T35" s="259">
        <v>25</v>
      </c>
      <c r="U35" s="259">
        <v>25</v>
      </c>
      <c r="V35" s="259">
        <v>274</v>
      </c>
      <c r="W35" s="259">
        <v>91</v>
      </c>
      <c r="X35" s="259">
        <v>137</v>
      </c>
      <c r="Y35" s="259">
        <v>118</v>
      </c>
      <c r="Z35" s="259">
        <v>146</v>
      </c>
      <c r="AA35" s="261"/>
      <c r="AB35" s="259">
        <v>17.55</v>
      </c>
      <c r="AC35" s="259">
        <v>-99.5</v>
      </c>
      <c r="AD35" s="259">
        <v>1253</v>
      </c>
      <c r="AE35" s="252" t="s">
        <v>30</v>
      </c>
    </row>
    <row r="36" spans="1:31" s="252" customFormat="1" x14ac:dyDescent="0.25">
      <c r="A36" s="451"/>
      <c r="B36" s="263" t="s">
        <v>118</v>
      </c>
      <c r="C36" s="259">
        <v>0.55600000000000005</v>
      </c>
      <c r="D36" s="259">
        <v>0.55600000000000005</v>
      </c>
      <c r="E36" s="259">
        <v>0.83299999999999996</v>
      </c>
      <c r="F36" s="259">
        <v>25</v>
      </c>
      <c r="G36" s="259">
        <v>29</v>
      </c>
      <c r="H36" s="259">
        <v>42</v>
      </c>
      <c r="I36" s="259">
        <v>29</v>
      </c>
      <c r="J36" s="259">
        <v>32</v>
      </c>
      <c r="K36" s="259">
        <v>30</v>
      </c>
      <c r="L36" s="259">
        <v>30</v>
      </c>
      <c r="M36" s="259">
        <v>34</v>
      </c>
      <c r="N36" s="259">
        <v>38</v>
      </c>
      <c r="O36" s="259">
        <v>36</v>
      </c>
      <c r="P36" s="259">
        <v>37</v>
      </c>
      <c r="Q36" s="259">
        <v>25</v>
      </c>
      <c r="R36" s="259">
        <v>26</v>
      </c>
      <c r="S36" s="259">
        <v>27</v>
      </c>
      <c r="T36" s="259">
        <v>27</v>
      </c>
      <c r="U36" s="259">
        <v>27</v>
      </c>
      <c r="V36" s="259">
        <v>274</v>
      </c>
      <c r="W36" s="259">
        <v>91</v>
      </c>
      <c r="X36" s="259">
        <v>137</v>
      </c>
      <c r="Y36" s="259">
        <v>118</v>
      </c>
      <c r="Z36" s="259">
        <v>146</v>
      </c>
      <c r="AA36" s="261" t="s">
        <v>80</v>
      </c>
      <c r="AB36" s="259">
        <v>17.64</v>
      </c>
      <c r="AC36" s="259">
        <v>-101.55</v>
      </c>
      <c r="AD36" s="259">
        <v>14</v>
      </c>
      <c r="AE36" s="252" t="s">
        <v>38</v>
      </c>
    </row>
    <row r="37" spans="1:31" s="252" customFormat="1" x14ac:dyDescent="0.25">
      <c r="A37" s="449" t="s">
        <v>119</v>
      </c>
      <c r="B37" s="263" t="s">
        <v>120</v>
      </c>
      <c r="C37" s="259">
        <v>0.90900000000000003</v>
      </c>
      <c r="D37" s="259">
        <v>0.90900000000000003</v>
      </c>
      <c r="E37" s="259">
        <v>0.90900000000000003</v>
      </c>
      <c r="F37" s="259">
        <v>22</v>
      </c>
      <c r="G37" s="259">
        <v>22</v>
      </c>
      <c r="H37" s="259">
        <v>31</v>
      </c>
      <c r="I37" s="259">
        <v>19</v>
      </c>
      <c r="J37" s="259">
        <v>20</v>
      </c>
      <c r="K37" s="259">
        <v>20</v>
      </c>
      <c r="L37" s="259">
        <v>20</v>
      </c>
      <c r="M37" s="259">
        <v>25</v>
      </c>
      <c r="N37" s="259">
        <v>27</v>
      </c>
      <c r="O37" s="259">
        <v>27</v>
      </c>
      <c r="P37" s="259">
        <v>26</v>
      </c>
      <c r="Q37" s="259">
        <v>18</v>
      </c>
      <c r="R37" s="259">
        <v>20</v>
      </c>
      <c r="S37" s="259">
        <v>20</v>
      </c>
      <c r="T37" s="259">
        <v>20</v>
      </c>
      <c r="U37" s="259">
        <v>20</v>
      </c>
      <c r="V37" s="259">
        <v>272</v>
      </c>
      <c r="W37" s="259">
        <v>102</v>
      </c>
      <c r="X37" s="259">
        <v>140</v>
      </c>
      <c r="Y37" s="259">
        <v>114</v>
      </c>
      <c r="Z37" s="259">
        <v>134</v>
      </c>
      <c r="AA37" s="264"/>
      <c r="AB37" s="259">
        <v>20.12</v>
      </c>
      <c r="AC37" s="259">
        <v>-98.75</v>
      </c>
      <c r="AD37" s="259">
        <v>2385</v>
      </c>
      <c r="AE37" s="252" t="s">
        <v>42</v>
      </c>
    </row>
    <row r="38" spans="1:31" s="252" customFormat="1" x14ac:dyDescent="0.25">
      <c r="A38" s="451"/>
      <c r="B38" s="263" t="s">
        <v>121</v>
      </c>
      <c r="C38" s="259">
        <v>0.90900000000000003</v>
      </c>
      <c r="D38" s="259">
        <v>0.90900000000000003</v>
      </c>
      <c r="E38" s="259">
        <v>0.90900000000000003</v>
      </c>
      <c r="F38" s="259">
        <v>23</v>
      </c>
      <c r="G38" s="259">
        <v>23</v>
      </c>
      <c r="H38" s="259">
        <v>32</v>
      </c>
      <c r="I38" s="259">
        <v>19</v>
      </c>
      <c r="J38" s="259">
        <v>21</v>
      </c>
      <c r="K38" s="259">
        <v>21</v>
      </c>
      <c r="L38" s="259">
        <v>20</v>
      </c>
      <c r="M38" s="259">
        <v>25</v>
      </c>
      <c r="N38" s="259">
        <v>28</v>
      </c>
      <c r="O38" s="259">
        <v>27</v>
      </c>
      <c r="P38" s="259">
        <v>27</v>
      </c>
      <c r="Q38" s="259">
        <v>19</v>
      </c>
      <c r="R38" s="259">
        <v>20</v>
      </c>
      <c r="S38" s="259">
        <v>20</v>
      </c>
      <c r="T38" s="259">
        <v>20</v>
      </c>
      <c r="U38" s="259">
        <v>21</v>
      </c>
      <c r="V38" s="259">
        <v>272</v>
      </c>
      <c r="W38" s="259">
        <v>102</v>
      </c>
      <c r="X38" s="259">
        <v>140</v>
      </c>
      <c r="Y38" s="259">
        <v>114</v>
      </c>
      <c r="Z38" s="259">
        <v>134</v>
      </c>
      <c r="AA38" s="261"/>
      <c r="AB38" s="259">
        <v>20.8</v>
      </c>
      <c r="AC38" s="259">
        <v>-98.37</v>
      </c>
      <c r="AD38" s="259">
        <v>2160</v>
      </c>
    </row>
    <row r="39" spans="1:31" s="252" customFormat="1" x14ac:dyDescent="0.25">
      <c r="A39" s="449" t="s">
        <v>122</v>
      </c>
      <c r="B39" s="263" t="s">
        <v>123</v>
      </c>
      <c r="C39" s="259">
        <v>0.71399999999999997</v>
      </c>
      <c r="D39" s="259">
        <v>0.71399999999999997</v>
      </c>
      <c r="E39" s="259">
        <v>0.90900000000000003</v>
      </c>
      <c r="F39" s="259">
        <v>25</v>
      </c>
      <c r="G39" s="259">
        <v>26</v>
      </c>
      <c r="H39" s="259">
        <v>38</v>
      </c>
      <c r="I39" s="259">
        <v>25</v>
      </c>
      <c r="J39" s="259">
        <v>27</v>
      </c>
      <c r="K39" s="259">
        <v>26</v>
      </c>
      <c r="L39" s="259">
        <v>26</v>
      </c>
      <c r="M39" s="259">
        <v>30</v>
      </c>
      <c r="N39" s="259">
        <v>34</v>
      </c>
      <c r="O39" s="259">
        <v>32</v>
      </c>
      <c r="P39" s="259">
        <v>33</v>
      </c>
      <c r="Q39" s="259">
        <v>22</v>
      </c>
      <c r="R39" s="259">
        <v>23</v>
      </c>
      <c r="S39" s="259">
        <v>24</v>
      </c>
      <c r="T39" s="259">
        <v>24</v>
      </c>
      <c r="U39" s="259">
        <v>24</v>
      </c>
      <c r="V39" s="259">
        <v>274</v>
      </c>
      <c r="W39" s="259">
        <v>91</v>
      </c>
      <c r="X39" s="259">
        <v>137</v>
      </c>
      <c r="Y39" s="259">
        <v>118</v>
      </c>
      <c r="Z39" s="259">
        <v>146</v>
      </c>
      <c r="AA39" s="261"/>
      <c r="AB39" s="259">
        <v>20.67</v>
      </c>
      <c r="AC39" s="259">
        <v>-103.34</v>
      </c>
      <c r="AD39" s="259">
        <v>1545</v>
      </c>
    </row>
    <row r="40" spans="1:31" s="252" customFormat="1" x14ac:dyDescent="0.25">
      <c r="A40" s="450"/>
      <c r="B40" s="263" t="s">
        <v>124</v>
      </c>
      <c r="C40" s="259">
        <v>0.71399999999999997</v>
      </c>
      <c r="D40" s="259">
        <v>0.71399999999999997</v>
      </c>
      <c r="E40" s="259">
        <v>0.90900000000000003</v>
      </c>
      <c r="F40" s="259">
        <v>24</v>
      </c>
      <c r="G40" s="259">
        <v>26</v>
      </c>
      <c r="H40" s="259">
        <v>38</v>
      </c>
      <c r="I40" s="259">
        <v>25</v>
      </c>
      <c r="J40" s="259">
        <v>27</v>
      </c>
      <c r="K40" s="259">
        <v>26</v>
      </c>
      <c r="L40" s="259">
        <v>26</v>
      </c>
      <c r="M40" s="259">
        <v>30</v>
      </c>
      <c r="N40" s="259">
        <v>34</v>
      </c>
      <c r="O40" s="259">
        <v>32</v>
      </c>
      <c r="P40" s="259">
        <v>33</v>
      </c>
      <c r="Q40" s="259">
        <v>22</v>
      </c>
      <c r="R40" s="259">
        <v>23</v>
      </c>
      <c r="S40" s="259">
        <v>24</v>
      </c>
      <c r="T40" s="259">
        <v>24</v>
      </c>
      <c r="U40" s="259">
        <v>24</v>
      </c>
      <c r="V40" s="259">
        <v>274</v>
      </c>
      <c r="W40" s="259">
        <v>91</v>
      </c>
      <c r="X40" s="259">
        <v>137</v>
      </c>
      <c r="Y40" s="259">
        <v>118</v>
      </c>
      <c r="Z40" s="259">
        <v>146</v>
      </c>
      <c r="AA40" s="261"/>
      <c r="AB40" s="259">
        <v>20.69</v>
      </c>
      <c r="AC40" s="259">
        <v>-103.27</v>
      </c>
      <c r="AD40" s="259">
        <v>2000</v>
      </c>
    </row>
    <row r="41" spans="1:31" s="252" customFormat="1" x14ac:dyDescent="0.25">
      <c r="A41" s="450"/>
      <c r="B41" s="263" t="s">
        <v>125</v>
      </c>
      <c r="C41" s="259">
        <v>0.83299999999999996</v>
      </c>
      <c r="D41" s="259">
        <v>0.83299999999999996</v>
      </c>
      <c r="E41" s="259">
        <v>0.90900000000000003</v>
      </c>
      <c r="F41" s="259">
        <v>23</v>
      </c>
      <c r="G41" s="259">
        <v>26</v>
      </c>
      <c r="H41" s="259">
        <v>37</v>
      </c>
      <c r="I41" s="259">
        <v>24</v>
      </c>
      <c r="J41" s="259">
        <v>26</v>
      </c>
      <c r="K41" s="259">
        <v>25</v>
      </c>
      <c r="L41" s="259">
        <v>25</v>
      </c>
      <c r="M41" s="259">
        <v>29</v>
      </c>
      <c r="N41" s="259">
        <v>33</v>
      </c>
      <c r="O41" s="259">
        <v>32</v>
      </c>
      <c r="P41" s="259">
        <v>32</v>
      </c>
      <c r="Q41" s="259">
        <v>21</v>
      </c>
      <c r="R41" s="259">
        <v>23</v>
      </c>
      <c r="S41" s="259">
        <v>23</v>
      </c>
      <c r="T41" s="259">
        <v>24</v>
      </c>
      <c r="U41" s="259">
        <v>24</v>
      </c>
      <c r="V41" s="259">
        <v>274</v>
      </c>
      <c r="W41" s="259">
        <v>91</v>
      </c>
      <c r="X41" s="259">
        <v>137</v>
      </c>
      <c r="Y41" s="259">
        <v>118</v>
      </c>
      <c r="Z41" s="259">
        <v>146</v>
      </c>
      <c r="AA41" s="261"/>
      <c r="AB41" s="259">
        <v>21.36</v>
      </c>
      <c r="AC41" s="259">
        <v>-101.93</v>
      </c>
      <c r="AD41" s="259">
        <v>1884</v>
      </c>
    </row>
    <row r="42" spans="1:31" s="252" customFormat="1" x14ac:dyDescent="0.25">
      <c r="A42" s="450"/>
      <c r="B42" s="263" t="s">
        <v>126</v>
      </c>
      <c r="C42" s="259">
        <v>0.71399999999999997</v>
      </c>
      <c r="D42" s="259">
        <v>0.71399999999999997</v>
      </c>
      <c r="E42" s="259">
        <v>0.90900000000000003</v>
      </c>
      <c r="F42" s="259">
        <v>25</v>
      </c>
      <c r="G42" s="259">
        <v>27</v>
      </c>
      <c r="H42" s="259">
        <v>38</v>
      </c>
      <c r="I42" s="259">
        <v>25</v>
      </c>
      <c r="J42" s="259">
        <v>28</v>
      </c>
      <c r="K42" s="259">
        <v>26</v>
      </c>
      <c r="L42" s="259">
        <v>26</v>
      </c>
      <c r="M42" s="259">
        <v>30</v>
      </c>
      <c r="N42" s="259">
        <v>34</v>
      </c>
      <c r="O42" s="259">
        <v>33</v>
      </c>
      <c r="P42" s="259">
        <v>33</v>
      </c>
      <c r="Q42" s="259">
        <v>22</v>
      </c>
      <c r="R42" s="259">
        <v>24</v>
      </c>
      <c r="S42" s="259">
        <v>24</v>
      </c>
      <c r="T42" s="259">
        <v>24</v>
      </c>
      <c r="U42" s="259">
        <v>25</v>
      </c>
      <c r="V42" s="259">
        <v>274</v>
      </c>
      <c r="W42" s="259">
        <v>91</v>
      </c>
      <c r="X42" s="259">
        <v>137</v>
      </c>
      <c r="Y42" s="259">
        <v>118</v>
      </c>
      <c r="Z42" s="259">
        <v>146</v>
      </c>
      <c r="AA42" s="261"/>
      <c r="AB42" s="259">
        <v>20.350000000000001</v>
      </c>
      <c r="AC42" s="259">
        <v>-102.77</v>
      </c>
      <c r="AD42" s="259">
        <v>1533</v>
      </c>
    </row>
    <row r="43" spans="1:31" s="252" customFormat="1" x14ac:dyDescent="0.25">
      <c r="A43" s="451"/>
      <c r="B43" s="263" t="s">
        <v>127</v>
      </c>
      <c r="C43" s="259">
        <v>0.52600000000000002</v>
      </c>
      <c r="D43" s="259">
        <v>0.52600000000000002</v>
      </c>
      <c r="E43" s="259">
        <v>0.625</v>
      </c>
      <c r="F43" s="259">
        <v>25</v>
      </c>
      <c r="G43" s="259">
        <v>31</v>
      </c>
      <c r="H43" s="259">
        <v>45</v>
      </c>
      <c r="I43" s="259">
        <v>31</v>
      </c>
      <c r="J43" s="259">
        <v>35</v>
      </c>
      <c r="K43" s="259">
        <v>33</v>
      </c>
      <c r="L43" s="259">
        <v>33</v>
      </c>
      <c r="M43" s="259">
        <v>37</v>
      </c>
      <c r="N43" s="259">
        <v>41</v>
      </c>
      <c r="O43" s="259">
        <v>39</v>
      </c>
      <c r="P43" s="259">
        <v>40</v>
      </c>
      <c r="Q43" s="259">
        <v>26</v>
      </c>
      <c r="R43" s="259">
        <v>28</v>
      </c>
      <c r="S43" s="259">
        <v>29</v>
      </c>
      <c r="T43" s="259">
        <v>29</v>
      </c>
      <c r="U43" s="259">
        <v>29</v>
      </c>
      <c r="V43" s="259">
        <v>274</v>
      </c>
      <c r="W43" s="259">
        <v>91</v>
      </c>
      <c r="X43" s="259">
        <v>137</v>
      </c>
      <c r="Y43" s="259">
        <v>118</v>
      </c>
      <c r="Z43" s="259">
        <v>146</v>
      </c>
      <c r="AA43" s="261" t="s">
        <v>80</v>
      </c>
      <c r="AB43" s="259">
        <v>20.62</v>
      </c>
      <c r="AC43" s="259">
        <v>-105.23</v>
      </c>
      <c r="AD43" s="259">
        <v>10</v>
      </c>
    </row>
    <row r="44" spans="1:31" s="252" customFormat="1" x14ac:dyDescent="0.25">
      <c r="A44" s="449" t="s">
        <v>128</v>
      </c>
      <c r="B44" s="263" t="s">
        <v>129</v>
      </c>
      <c r="C44" s="259">
        <v>0.83299999999999996</v>
      </c>
      <c r="D44" s="259">
        <v>0.83299999999999996</v>
      </c>
      <c r="E44" s="259">
        <v>0.90900000000000003</v>
      </c>
      <c r="F44" s="259">
        <v>23</v>
      </c>
      <c r="G44" s="259">
        <v>23</v>
      </c>
      <c r="H44" s="259">
        <v>32</v>
      </c>
      <c r="I44" s="259">
        <v>20</v>
      </c>
      <c r="J44" s="259">
        <v>22</v>
      </c>
      <c r="K44" s="259">
        <v>22</v>
      </c>
      <c r="L44" s="259">
        <v>21</v>
      </c>
      <c r="M44" s="259">
        <v>26</v>
      </c>
      <c r="N44" s="259">
        <v>29</v>
      </c>
      <c r="O44" s="259">
        <v>28</v>
      </c>
      <c r="P44" s="259">
        <v>28</v>
      </c>
      <c r="Q44" s="259">
        <v>19</v>
      </c>
      <c r="R44" s="259">
        <v>21</v>
      </c>
      <c r="S44" s="259">
        <v>21</v>
      </c>
      <c r="T44" s="259">
        <v>21</v>
      </c>
      <c r="U44" s="259">
        <v>21</v>
      </c>
      <c r="V44" s="259">
        <v>274</v>
      </c>
      <c r="W44" s="259">
        <v>91</v>
      </c>
      <c r="X44" s="259">
        <v>137</v>
      </c>
      <c r="Y44" s="259">
        <v>118</v>
      </c>
      <c r="Z44" s="259">
        <v>146</v>
      </c>
      <c r="AA44" s="261"/>
      <c r="AB44" s="259">
        <v>20.49</v>
      </c>
      <c r="AC44" s="259">
        <v>-100.95</v>
      </c>
      <c r="AD44" s="259">
        <v>1740</v>
      </c>
    </row>
    <row r="45" spans="1:31" s="252" customFormat="1" x14ac:dyDescent="0.25">
      <c r="A45" s="451"/>
      <c r="B45" s="263" t="s">
        <v>130</v>
      </c>
      <c r="C45" s="259">
        <v>0.90900000000000003</v>
      </c>
      <c r="D45" s="259">
        <v>0.90900000000000003</v>
      </c>
      <c r="E45" s="259">
        <v>0.90900000000000003</v>
      </c>
      <c r="F45" s="259">
        <v>22</v>
      </c>
      <c r="G45" s="259">
        <v>21</v>
      </c>
      <c r="H45" s="259">
        <v>29</v>
      </c>
      <c r="I45" s="259">
        <v>17</v>
      </c>
      <c r="J45" s="259">
        <v>18</v>
      </c>
      <c r="K45" s="259">
        <v>18</v>
      </c>
      <c r="L45" s="259">
        <v>18</v>
      </c>
      <c r="M45" s="259">
        <v>23</v>
      </c>
      <c r="N45" s="259">
        <v>25</v>
      </c>
      <c r="O45" s="259">
        <v>25</v>
      </c>
      <c r="P45" s="259">
        <v>24</v>
      </c>
      <c r="Q45" s="259">
        <v>17</v>
      </c>
      <c r="R45" s="259">
        <v>18</v>
      </c>
      <c r="S45" s="259">
        <v>18</v>
      </c>
      <c r="T45" s="259">
        <v>19</v>
      </c>
      <c r="U45" s="259">
        <v>19</v>
      </c>
      <c r="V45" s="259">
        <v>274</v>
      </c>
      <c r="W45" s="259">
        <v>91</v>
      </c>
      <c r="X45" s="259">
        <v>137</v>
      </c>
      <c r="Y45" s="259">
        <v>118</v>
      </c>
      <c r="Z45" s="259">
        <v>146</v>
      </c>
      <c r="AA45" s="261"/>
      <c r="AB45" s="259">
        <v>19.28</v>
      </c>
      <c r="AC45" s="259">
        <v>-99.65</v>
      </c>
      <c r="AD45" s="259">
        <v>2667</v>
      </c>
    </row>
    <row r="46" spans="1:31" s="252" customFormat="1" x14ac:dyDescent="0.25">
      <c r="A46" s="449" t="s">
        <v>131</v>
      </c>
      <c r="B46" s="263" t="s">
        <v>132</v>
      </c>
      <c r="C46" s="259">
        <v>0.83299999999999996</v>
      </c>
      <c r="D46" s="259">
        <v>0.83299999999999996</v>
      </c>
      <c r="E46" s="259">
        <v>0.90900000000000003</v>
      </c>
      <c r="F46" s="259">
        <v>24</v>
      </c>
      <c r="G46" s="259">
        <v>25</v>
      </c>
      <c r="H46" s="259">
        <v>35</v>
      </c>
      <c r="I46" s="259">
        <v>23</v>
      </c>
      <c r="J46" s="259">
        <v>25</v>
      </c>
      <c r="K46" s="259">
        <v>24</v>
      </c>
      <c r="L46" s="259">
        <v>24</v>
      </c>
      <c r="M46" s="259">
        <v>28</v>
      </c>
      <c r="N46" s="259">
        <v>31</v>
      </c>
      <c r="O46" s="259">
        <v>30</v>
      </c>
      <c r="P46" s="259">
        <v>30</v>
      </c>
      <c r="Q46" s="259">
        <v>21</v>
      </c>
      <c r="R46" s="259">
        <v>22</v>
      </c>
      <c r="S46" s="259">
        <v>23</v>
      </c>
      <c r="T46" s="259">
        <v>23</v>
      </c>
      <c r="U46" s="259">
        <v>23</v>
      </c>
      <c r="V46" s="259">
        <v>274</v>
      </c>
      <c r="W46" s="259">
        <v>91</v>
      </c>
      <c r="X46" s="259">
        <v>137</v>
      </c>
      <c r="Y46" s="259">
        <v>118</v>
      </c>
      <c r="Z46" s="259">
        <v>146</v>
      </c>
      <c r="AA46" s="261"/>
      <c r="AB46" s="259">
        <v>19.7</v>
      </c>
      <c r="AC46" s="259">
        <v>-100.56</v>
      </c>
      <c r="AD46" s="259">
        <v>2087</v>
      </c>
    </row>
    <row r="47" spans="1:31" s="252" customFormat="1" x14ac:dyDescent="0.25">
      <c r="A47" s="450"/>
      <c r="B47" s="263" t="s">
        <v>133</v>
      </c>
      <c r="C47" s="259">
        <v>0.52600000000000002</v>
      </c>
      <c r="D47" s="259">
        <v>0.52600000000000002</v>
      </c>
      <c r="E47" s="259">
        <v>0.625</v>
      </c>
      <c r="F47" s="259">
        <v>25</v>
      </c>
      <c r="G47" s="259">
        <v>31</v>
      </c>
      <c r="H47" s="259">
        <v>46</v>
      </c>
      <c r="I47" s="259">
        <v>32</v>
      </c>
      <c r="J47" s="259">
        <v>35</v>
      </c>
      <c r="K47" s="259">
        <v>33</v>
      </c>
      <c r="L47" s="259">
        <v>33</v>
      </c>
      <c r="M47" s="259">
        <v>37</v>
      </c>
      <c r="N47" s="259">
        <v>41</v>
      </c>
      <c r="O47" s="259">
        <v>39</v>
      </c>
      <c r="P47" s="259">
        <v>40</v>
      </c>
      <c r="Q47" s="259">
        <v>26</v>
      </c>
      <c r="R47" s="259">
        <v>28</v>
      </c>
      <c r="S47" s="259">
        <v>29</v>
      </c>
      <c r="T47" s="259">
        <v>29</v>
      </c>
      <c r="U47" s="259">
        <v>29</v>
      </c>
      <c r="V47" s="259">
        <v>274</v>
      </c>
      <c r="W47" s="259">
        <v>91</v>
      </c>
      <c r="X47" s="259">
        <v>137</v>
      </c>
      <c r="Y47" s="259">
        <v>118</v>
      </c>
      <c r="Z47" s="259">
        <v>146</v>
      </c>
      <c r="AA47" s="261" t="s">
        <v>80</v>
      </c>
      <c r="AB47" s="259">
        <v>19.399999999999999</v>
      </c>
      <c r="AC47" s="259">
        <v>-98.88</v>
      </c>
      <c r="AD47" s="259">
        <v>10</v>
      </c>
    </row>
    <row r="48" spans="1:31" s="252" customFormat="1" x14ac:dyDescent="0.25">
      <c r="A48" s="451"/>
      <c r="B48" s="263" t="s">
        <v>134</v>
      </c>
      <c r="C48" s="259">
        <v>0.83299999999999996</v>
      </c>
      <c r="D48" s="259">
        <v>0.83299999999999996</v>
      </c>
      <c r="E48" s="259">
        <v>0.90900000000000003</v>
      </c>
      <c r="F48" s="259">
        <v>24</v>
      </c>
      <c r="G48" s="259">
        <v>25</v>
      </c>
      <c r="H48" s="259">
        <v>35</v>
      </c>
      <c r="I48" s="259">
        <v>23</v>
      </c>
      <c r="J48" s="259">
        <v>25</v>
      </c>
      <c r="K48" s="259">
        <v>24</v>
      </c>
      <c r="L48" s="259">
        <v>24</v>
      </c>
      <c r="M48" s="259">
        <v>28</v>
      </c>
      <c r="N48" s="259">
        <v>31</v>
      </c>
      <c r="O48" s="259">
        <v>30</v>
      </c>
      <c r="P48" s="259">
        <v>30</v>
      </c>
      <c r="Q48" s="259">
        <v>21</v>
      </c>
      <c r="R48" s="259">
        <v>22</v>
      </c>
      <c r="S48" s="259">
        <v>23</v>
      </c>
      <c r="T48" s="259">
        <v>23</v>
      </c>
      <c r="U48" s="259">
        <v>23</v>
      </c>
      <c r="V48" s="259">
        <v>274</v>
      </c>
      <c r="W48" s="259">
        <v>91</v>
      </c>
      <c r="X48" s="259">
        <v>137</v>
      </c>
      <c r="Y48" s="259">
        <v>118</v>
      </c>
      <c r="Z48" s="259">
        <v>146</v>
      </c>
      <c r="AA48" s="261"/>
      <c r="AB48" s="259">
        <v>19.420000000000002</v>
      </c>
      <c r="AC48" s="259">
        <v>-102.5</v>
      </c>
      <c r="AD48" s="259">
        <v>1626</v>
      </c>
    </row>
    <row r="49" spans="1:30" s="252" customFormat="1" x14ac:dyDescent="0.25">
      <c r="A49" s="449" t="s">
        <v>135</v>
      </c>
      <c r="B49" s="263" t="s">
        <v>136</v>
      </c>
      <c r="C49" s="259">
        <v>0.71399999999999997</v>
      </c>
      <c r="D49" s="259">
        <v>0.71399999999999997</v>
      </c>
      <c r="E49" s="259">
        <v>0.90900000000000003</v>
      </c>
      <c r="F49" s="259">
        <v>25</v>
      </c>
      <c r="G49" s="259">
        <v>27</v>
      </c>
      <c r="H49" s="259">
        <v>39</v>
      </c>
      <c r="I49" s="259">
        <v>26</v>
      </c>
      <c r="J49" s="259">
        <v>28</v>
      </c>
      <c r="K49" s="259">
        <v>27</v>
      </c>
      <c r="L49" s="259">
        <v>27</v>
      </c>
      <c r="M49" s="259">
        <v>31</v>
      </c>
      <c r="N49" s="259">
        <v>34</v>
      </c>
      <c r="O49" s="259">
        <v>33</v>
      </c>
      <c r="P49" s="259">
        <v>34</v>
      </c>
      <c r="Q49" s="259">
        <v>22</v>
      </c>
      <c r="R49" s="259">
        <v>24</v>
      </c>
      <c r="S49" s="259">
        <v>25</v>
      </c>
      <c r="T49" s="259">
        <v>25</v>
      </c>
      <c r="U49" s="259">
        <v>25</v>
      </c>
      <c r="V49" s="259">
        <v>274</v>
      </c>
      <c r="W49" s="259">
        <v>91</v>
      </c>
      <c r="X49" s="259">
        <v>137</v>
      </c>
      <c r="Y49" s="259">
        <v>118</v>
      </c>
      <c r="Z49" s="259">
        <v>146</v>
      </c>
      <c r="AA49" s="261"/>
      <c r="AB49" s="259">
        <v>18.93</v>
      </c>
      <c r="AC49" s="259">
        <v>-99.23</v>
      </c>
      <c r="AD49" s="259">
        <v>1558</v>
      </c>
    </row>
    <row r="50" spans="1:30" s="252" customFormat="1" x14ac:dyDescent="0.25">
      <c r="A50" s="451"/>
      <c r="B50" s="263" t="s">
        <v>137</v>
      </c>
      <c r="C50" s="259">
        <v>0.55600000000000005</v>
      </c>
      <c r="D50" s="259">
        <v>0.55600000000000005</v>
      </c>
      <c r="E50" s="259">
        <v>0.83299999999999996</v>
      </c>
      <c r="F50" s="259">
        <v>25</v>
      </c>
      <c r="G50" s="259">
        <v>29</v>
      </c>
      <c r="H50" s="259">
        <v>41</v>
      </c>
      <c r="I50" s="259">
        <v>28</v>
      </c>
      <c r="J50" s="259">
        <v>31</v>
      </c>
      <c r="K50" s="259">
        <v>29</v>
      </c>
      <c r="L50" s="259">
        <v>29</v>
      </c>
      <c r="M50" s="259">
        <v>33</v>
      </c>
      <c r="N50" s="259">
        <v>37</v>
      </c>
      <c r="O50" s="259">
        <v>35</v>
      </c>
      <c r="P50" s="259">
        <v>36</v>
      </c>
      <c r="Q50" s="259">
        <v>24</v>
      </c>
      <c r="R50" s="259">
        <v>25</v>
      </c>
      <c r="S50" s="259">
        <v>26</v>
      </c>
      <c r="T50" s="259">
        <v>26</v>
      </c>
      <c r="U50" s="259">
        <v>27</v>
      </c>
      <c r="V50" s="259">
        <v>274</v>
      </c>
      <c r="W50" s="259">
        <v>91</v>
      </c>
      <c r="X50" s="259">
        <v>137</v>
      </c>
      <c r="Y50" s="259">
        <v>118</v>
      </c>
      <c r="Z50" s="259">
        <v>146</v>
      </c>
      <c r="AA50" s="261"/>
      <c r="AB50" s="259">
        <v>18.809999999999999</v>
      </c>
      <c r="AC50" s="259">
        <v>-98.96</v>
      </c>
      <c r="AD50" s="259">
        <v>1301</v>
      </c>
    </row>
    <row r="51" spans="1:30" s="252" customFormat="1" x14ac:dyDescent="0.25">
      <c r="A51" s="256" t="s">
        <v>138</v>
      </c>
      <c r="B51" s="263" t="s">
        <v>139</v>
      </c>
      <c r="C51" s="259">
        <v>0.71399999999999997</v>
      </c>
      <c r="D51" s="259">
        <v>0.71399999999999997</v>
      </c>
      <c r="E51" s="259">
        <v>0.90900000000000003</v>
      </c>
      <c r="F51" s="259">
        <v>24</v>
      </c>
      <c r="G51" s="259">
        <v>27</v>
      </c>
      <c r="H51" s="259">
        <v>39</v>
      </c>
      <c r="I51" s="259">
        <v>26</v>
      </c>
      <c r="J51" s="259">
        <v>29</v>
      </c>
      <c r="K51" s="259">
        <v>27</v>
      </c>
      <c r="L51" s="259">
        <v>27</v>
      </c>
      <c r="M51" s="259">
        <v>31</v>
      </c>
      <c r="N51" s="259">
        <v>35</v>
      </c>
      <c r="O51" s="259">
        <v>34</v>
      </c>
      <c r="P51" s="259">
        <v>34</v>
      </c>
      <c r="Q51" s="259">
        <v>23</v>
      </c>
      <c r="R51" s="259">
        <v>24</v>
      </c>
      <c r="S51" s="259">
        <v>25</v>
      </c>
      <c r="T51" s="259">
        <v>25</v>
      </c>
      <c r="U51" s="259">
        <v>25</v>
      </c>
      <c r="V51" s="259">
        <v>274</v>
      </c>
      <c r="W51" s="259">
        <v>91</v>
      </c>
      <c r="X51" s="259">
        <v>137</v>
      </c>
      <c r="Y51" s="259">
        <v>118</v>
      </c>
      <c r="Z51" s="259">
        <v>146</v>
      </c>
      <c r="AA51" s="261" t="s">
        <v>80</v>
      </c>
      <c r="AB51" s="259">
        <v>21.5</v>
      </c>
      <c r="AC51" s="259">
        <v>-104.89</v>
      </c>
      <c r="AD51" s="259">
        <v>930</v>
      </c>
    </row>
    <row r="52" spans="1:30" s="252" customFormat="1" x14ac:dyDescent="0.25">
      <c r="A52" s="256" t="s">
        <v>140</v>
      </c>
      <c r="B52" s="263" t="s">
        <v>437</v>
      </c>
      <c r="C52" s="259">
        <v>0.55600000000000005</v>
      </c>
      <c r="D52" s="259">
        <v>0.55600000000000005</v>
      </c>
      <c r="E52" s="259">
        <v>0.71399999999999997</v>
      </c>
      <c r="F52" s="259">
        <v>25</v>
      </c>
      <c r="G52" s="259">
        <v>30</v>
      </c>
      <c r="H52" s="259">
        <v>44</v>
      </c>
      <c r="I52" s="259">
        <v>30</v>
      </c>
      <c r="J52" s="259">
        <v>33</v>
      </c>
      <c r="K52" s="259">
        <v>31</v>
      </c>
      <c r="L52" s="259">
        <v>32</v>
      </c>
      <c r="M52" s="259">
        <v>35</v>
      </c>
      <c r="N52" s="259">
        <v>39</v>
      </c>
      <c r="O52" s="259">
        <v>37</v>
      </c>
      <c r="P52" s="259">
        <v>38</v>
      </c>
      <c r="Q52" s="259">
        <v>25</v>
      </c>
      <c r="R52" s="259">
        <v>27</v>
      </c>
      <c r="S52" s="259">
        <v>28</v>
      </c>
      <c r="T52" s="259">
        <v>28</v>
      </c>
      <c r="U52" s="259">
        <v>28</v>
      </c>
      <c r="V52" s="259">
        <v>274</v>
      </c>
      <c r="W52" s="259">
        <v>91</v>
      </c>
      <c r="X52" s="259">
        <v>137</v>
      </c>
      <c r="Y52" s="259">
        <v>118</v>
      </c>
      <c r="Z52" s="259">
        <v>146</v>
      </c>
      <c r="AA52" s="261"/>
      <c r="AB52" s="259">
        <v>25.67</v>
      </c>
      <c r="AC52" s="259">
        <v>-100.3</v>
      </c>
      <c r="AD52" s="259">
        <v>529</v>
      </c>
    </row>
    <row r="53" spans="1:30" s="252" customFormat="1" x14ac:dyDescent="0.25">
      <c r="A53" s="449" t="s">
        <v>141</v>
      </c>
      <c r="B53" s="263" t="s">
        <v>142</v>
      </c>
      <c r="C53" s="259">
        <v>0.71399999999999997</v>
      </c>
      <c r="D53" s="259">
        <v>0.71399999999999997</v>
      </c>
      <c r="E53" s="259">
        <v>0.90900000000000003</v>
      </c>
      <c r="F53" s="259">
        <v>24</v>
      </c>
      <c r="G53" s="259">
        <v>26</v>
      </c>
      <c r="H53" s="259">
        <v>38</v>
      </c>
      <c r="I53" s="259">
        <v>25</v>
      </c>
      <c r="J53" s="259">
        <v>27</v>
      </c>
      <c r="K53" s="259">
        <v>26</v>
      </c>
      <c r="L53" s="259">
        <v>26</v>
      </c>
      <c r="M53" s="259">
        <v>30</v>
      </c>
      <c r="N53" s="259">
        <v>34</v>
      </c>
      <c r="O53" s="259">
        <v>33</v>
      </c>
      <c r="P53" s="259">
        <v>33</v>
      </c>
      <c r="Q53" s="259">
        <v>22</v>
      </c>
      <c r="R53" s="259">
        <v>23</v>
      </c>
      <c r="S53" s="259">
        <v>24</v>
      </c>
      <c r="T53" s="259">
        <v>24</v>
      </c>
      <c r="U53" s="259">
        <v>24</v>
      </c>
      <c r="V53" s="259">
        <v>272</v>
      </c>
      <c r="W53" s="259">
        <v>102</v>
      </c>
      <c r="X53" s="259">
        <v>140</v>
      </c>
      <c r="Y53" s="259">
        <v>114</v>
      </c>
      <c r="Z53" s="259">
        <v>134</v>
      </c>
      <c r="AA53" s="261"/>
      <c r="AB53" s="259">
        <v>17.7</v>
      </c>
      <c r="AC53" s="259">
        <v>-96.75</v>
      </c>
      <c r="AD53" s="259">
        <v>1550</v>
      </c>
    </row>
    <row r="54" spans="1:30" s="252" customFormat="1" x14ac:dyDescent="0.25">
      <c r="A54" s="451"/>
      <c r="B54" s="263" t="s">
        <v>143</v>
      </c>
      <c r="C54" s="259">
        <v>0.52600000000000002</v>
      </c>
      <c r="D54" s="259">
        <v>0.52600000000000002</v>
      </c>
      <c r="E54" s="259">
        <v>0.55600000000000005</v>
      </c>
      <c r="F54" s="259">
        <v>25</v>
      </c>
      <c r="G54" s="259">
        <v>31</v>
      </c>
      <c r="H54" s="259">
        <v>46</v>
      </c>
      <c r="I54" s="259">
        <v>32</v>
      </c>
      <c r="J54" s="259">
        <v>36</v>
      </c>
      <c r="K54" s="259">
        <v>33</v>
      </c>
      <c r="L54" s="259">
        <v>34</v>
      </c>
      <c r="M54" s="259">
        <v>37</v>
      </c>
      <c r="N54" s="259">
        <v>41</v>
      </c>
      <c r="O54" s="259">
        <v>39</v>
      </c>
      <c r="P54" s="259">
        <v>41</v>
      </c>
      <c r="Q54" s="259">
        <v>26</v>
      </c>
      <c r="R54" s="259">
        <v>28</v>
      </c>
      <c r="S54" s="259">
        <v>29</v>
      </c>
      <c r="T54" s="259">
        <v>29</v>
      </c>
      <c r="U54" s="259">
        <v>29</v>
      </c>
      <c r="V54" s="259">
        <v>272</v>
      </c>
      <c r="W54" s="259">
        <v>102</v>
      </c>
      <c r="X54" s="259">
        <v>140</v>
      </c>
      <c r="Y54" s="259">
        <v>114</v>
      </c>
      <c r="Z54" s="259">
        <v>134</v>
      </c>
      <c r="AA54" s="261" t="s">
        <v>80</v>
      </c>
      <c r="AB54" s="259">
        <v>16.190000000000001</v>
      </c>
      <c r="AC54" s="259">
        <v>-95.19</v>
      </c>
      <c r="AD54" s="259">
        <v>94</v>
      </c>
    </row>
    <row r="55" spans="1:30" s="252" customFormat="1" x14ac:dyDescent="0.25">
      <c r="A55" s="449" t="s">
        <v>144</v>
      </c>
      <c r="B55" s="263" t="s">
        <v>145</v>
      </c>
      <c r="C55" s="259">
        <v>0.83299999999999996</v>
      </c>
      <c r="D55" s="259">
        <v>0.83299999999999996</v>
      </c>
      <c r="E55" s="259">
        <v>0.90900000000000003</v>
      </c>
      <c r="F55" s="259">
        <v>24</v>
      </c>
      <c r="G55" s="259">
        <v>24</v>
      </c>
      <c r="H55" s="259">
        <v>34</v>
      </c>
      <c r="I55" s="259">
        <v>21</v>
      </c>
      <c r="J55" s="259">
        <v>23</v>
      </c>
      <c r="K55" s="259">
        <v>23</v>
      </c>
      <c r="L55" s="259">
        <v>22</v>
      </c>
      <c r="M55" s="259">
        <v>27</v>
      </c>
      <c r="N55" s="259">
        <v>30</v>
      </c>
      <c r="O55" s="259">
        <v>29</v>
      </c>
      <c r="P55" s="259">
        <v>29</v>
      </c>
      <c r="Q55" s="259">
        <v>20</v>
      </c>
      <c r="R55" s="259">
        <v>21</v>
      </c>
      <c r="S55" s="259">
        <v>22</v>
      </c>
      <c r="T55" s="259">
        <v>22</v>
      </c>
      <c r="U55" s="259">
        <v>22</v>
      </c>
      <c r="V55" s="259">
        <v>272</v>
      </c>
      <c r="W55" s="259">
        <v>102</v>
      </c>
      <c r="X55" s="259">
        <v>140</v>
      </c>
      <c r="Y55" s="259">
        <v>114</v>
      </c>
      <c r="Z55" s="259">
        <v>134</v>
      </c>
      <c r="AA55" s="261"/>
      <c r="AB55" s="259">
        <v>19.399999999999999</v>
      </c>
      <c r="AC55" s="259">
        <v>-98.21</v>
      </c>
      <c r="AD55" s="259">
        <v>2150</v>
      </c>
    </row>
    <row r="56" spans="1:30" s="252" customFormat="1" x14ac:dyDescent="0.25">
      <c r="A56" s="450"/>
      <c r="B56" s="263" t="s">
        <v>146</v>
      </c>
      <c r="C56" s="259">
        <v>0.71399999999999997</v>
      </c>
      <c r="D56" s="259">
        <v>0.71399999999999997</v>
      </c>
      <c r="E56" s="259">
        <v>0.90900000000000003</v>
      </c>
      <c r="F56" s="259">
        <v>23</v>
      </c>
      <c r="G56" s="259">
        <v>25</v>
      </c>
      <c r="H56" s="259">
        <v>35</v>
      </c>
      <c r="I56" s="259">
        <v>23</v>
      </c>
      <c r="J56" s="259">
        <v>25</v>
      </c>
      <c r="K56" s="259">
        <v>24</v>
      </c>
      <c r="L56" s="259">
        <v>24</v>
      </c>
      <c r="M56" s="259">
        <v>28</v>
      </c>
      <c r="N56" s="259">
        <v>31</v>
      </c>
      <c r="O56" s="259">
        <v>30</v>
      </c>
      <c r="P56" s="259">
        <v>30</v>
      </c>
      <c r="Q56" s="259">
        <v>21</v>
      </c>
      <c r="R56" s="259">
        <v>22</v>
      </c>
      <c r="S56" s="259">
        <v>23</v>
      </c>
      <c r="T56" s="259">
        <v>23</v>
      </c>
      <c r="U56" s="259">
        <v>23</v>
      </c>
      <c r="V56" s="259">
        <v>272</v>
      </c>
      <c r="W56" s="259">
        <v>102</v>
      </c>
      <c r="X56" s="259">
        <v>140</v>
      </c>
      <c r="Y56" s="259">
        <v>114</v>
      </c>
      <c r="Z56" s="259">
        <v>134</v>
      </c>
      <c r="AA56" s="261"/>
      <c r="AB56" s="259">
        <v>18.899999999999999</v>
      </c>
      <c r="AC56" s="259">
        <v>-98.44</v>
      </c>
      <c r="AD56" s="259">
        <v>1841</v>
      </c>
    </row>
    <row r="57" spans="1:30" s="252" customFormat="1" x14ac:dyDescent="0.25">
      <c r="A57" s="451"/>
      <c r="B57" s="263" t="s">
        <v>147</v>
      </c>
      <c r="C57" s="259">
        <v>0.71399999999999997</v>
      </c>
      <c r="D57" s="259">
        <v>0.71399999999999997</v>
      </c>
      <c r="E57" s="259">
        <v>0.90900000000000003</v>
      </c>
      <c r="F57" s="259">
        <v>24</v>
      </c>
      <c r="G57" s="259">
        <v>25</v>
      </c>
      <c r="H57" s="259">
        <v>35</v>
      </c>
      <c r="I57" s="259">
        <v>23</v>
      </c>
      <c r="J57" s="259">
        <v>25</v>
      </c>
      <c r="K57" s="259">
        <v>24</v>
      </c>
      <c r="L57" s="259">
        <v>24</v>
      </c>
      <c r="M57" s="259">
        <v>28</v>
      </c>
      <c r="N57" s="259">
        <v>31</v>
      </c>
      <c r="O57" s="259">
        <v>31</v>
      </c>
      <c r="P57" s="259">
        <v>31</v>
      </c>
      <c r="Q57" s="259">
        <v>21</v>
      </c>
      <c r="R57" s="259">
        <v>22</v>
      </c>
      <c r="S57" s="259">
        <v>23</v>
      </c>
      <c r="T57" s="259">
        <v>23</v>
      </c>
      <c r="U57" s="259">
        <v>23</v>
      </c>
      <c r="V57" s="259">
        <v>272</v>
      </c>
      <c r="W57" s="259">
        <v>102</v>
      </c>
      <c r="X57" s="259">
        <v>140</v>
      </c>
      <c r="Y57" s="259">
        <v>114</v>
      </c>
      <c r="Z57" s="259">
        <v>134</v>
      </c>
      <c r="AA57" s="261"/>
      <c r="AB57" s="259">
        <v>18.47</v>
      </c>
      <c r="AC57" s="259">
        <v>-97.4</v>
      </c>
      <c r="AD57" s="259">
        <v>1647</v>
      </c>
    </row>
    <row r="58" spans="1:30" s="252" customFormat="1" x14ac:dyDescent="0.25">
      <c r="A58" s="449" t="s">
        <v>148</v>
      </c>
      <c r="B58" s="263" t="s">
        <v>149</v>
      </c>
      <c r="C58" s="259">
        <v>0.83299999999999996</v>
      </c>
      <c r="D58" s="259">
        <v>0.83299999999999996</v>
      </c>
      <c r="E58" s="259">
        <v>0.90900000000000003</v>
      </c>
      <c r="F58" s="259">
        <v>24</v>
      </c>
      <c r="G58" s="259">
        <v>26</v>
      </c>
      <c r="H58" s="259">
        <v>37</v>
      </c>
      <c r="I58" s="259">
        <v>24</v>
      </c>
      <c r="J58" s="259">
        <v>27</v>
      </c>
      <c r="K58" s="259">
        <v>26</v>
      </c>
      <c r="L58" s="259">
        <v>25</v>
      </c>
      <c r="M58" s="259">
        <v>30</v>
      </c>
      <c r="N58" s="259">
        <v>33</v>
      </c>
      <c r="O58" s="259">
        <v>32</v>
      </c>
      <c r="P58" s="259">
        <v>32</v>
      </c>
      <c r="Q58" s="259">
        <v>22</v>
      </c>
      <c r="R58" s="259">
        <v>23</v>
      </c>
      <c r="S58" s="259">
        <v>24</v>
      </c>
      <c r="T58" s="259">
        <v>24</v>
      </c>
      <c r="U58" s="259">
        <v>24</v>
      </c>
      <c r="V58" s="259">
        <v>274</v>
      </c>
      <c r="W58" s="259">
        <v>91</v>
      </c>
      <c r="X58" s="259">
        <v>137</v>
      </c>
      <c r="Y58" s="259">
        <v>118</v>
      </c>
      <c r="Z58" s="259">
        <v>146</v>
      </c>
      <c r="AA58" s="261"/>
      <c r="AB58" s="259">
        <v>20.59</v>
      </c>
      <c r="AC58" s="259">
        <v>-100.39</v>
      </c>
      <c r="AD58" s="259">
        <v>1822</v>
      </c>
    </row>
    <row r="59" spans="1:30" s="252" customFormat="1" x14ac:dyDescent="0.25">
      <c r="A59" s="451"/>
      <c r="B59" s="263" t="s">
        <v>150</v>
      </c>
      <c r="C59" s="259">
        <v>0.83299999999999996</v>
      </c>
      <c r="D59" s="259">
        <v>0.83299999999999996</v>
      </c>
      <c r="E59" s="259">
        <v>0.90900000000000003</v>
      </c>
      <c r="F59" s="259">
        <v>24</v>
      </c>
      <c r="G59" s="259">
        <v>24</v>
      </c>
      <c r="H59" s="259">
        <v>34</v>
      </c>
      <c r="I59" s="259">
        <v>22</v>
      </c>
      <c r="J59" s="259">
        <v>24</v>
      </c>
      <c r="K59" s="259">
        <v>23</v>
      </c>
      <c r="L59" s="259">
        <v>23</v>
      </c>
      <c r="M59" s="259">
        <v>27</v>
      </c>
      <c r="N59" s="259">
        <v>30</v>
      </c>
      <c r="O59" s="259">
        <v>29</v>
      </c>
      <c r="P59" s="259">
        <v>29</v>
      </c>
      <c r="Q59" s="259">
        <v>20</v>
      </c>
      <c r="R59" s="259">
        <v>21</v>
      </c>
      <c r="S59" s="259">
        <v>22</v>
      </c>
      <c r="T59" s="259">
        <v>22</v>
      </c>
      <c r="U59" s="259">
        <v>22</v>
      </c>
      <c r="V59" s="259">
        <v>274</v>
      </c>
      <c r="W59" s="259">
        <v>91</v>
      </c>
      <c r="X59" s="259">
        <v>137</v>
      </c>
      <c r="Y59" s="259">
        <v>118</v>
      </c>
      <c r="Z59" s="259">
        <v>146</v>
      </c>
      <c r="AA59" s="261"/>
      <c r="AB59" s="259">
        <v>20.39</v>
      </c>
      <c r="AC59" s="259">
        <v>-99.98</v>
      </c>
      <c r="AD59" s="259">
        <v>1939</v>
      </c>
    </row>
    <row r="60" spans="1:30" s="252" customFormat="1" x14ac:dyDescent="0.25">
      <c r="A60" s="449" t="s">
        <v>151</v>
      </c>
      <c r="B60" s="263" t="s">
        <v>152</v>
      </c>
      <c r="C60" s="259">
        <v>0.52600000000000002</v>
      </c>
      <c r="D60" s="259">
        <v>0.52600000000000002</v>
      </c>
      <c r="E60" s="259">
        <v>0.71399999999999997</v>
      </c>
      <c r="F60" s="259">
        <v>25</v>
      </c>
      <c r="G60" s="259">
        <v>30</v>
      </c>
      <c r="H60" s="259">
        <v>44</v>
      </c>
      <c r="I60" s="259">
        <v>30</v>
      </c>
      <c r="J60" s="259">
        <v>33</v>
      </c>
      <c r="K60" s="259">
        <v>31</v>
      </c>
      <c r="L60" s="259">
        <v>32</v>
      </c>
      <c r="M60" s="259">
        <v>35</v>
      </c>
      <c r="N60" s="259">
        <v>39</v>
      </c>
      <c r="O60" s="259">
        <v>37</v>
      </c>
      <c r="P60" s="259">
        <v>38</v>
      </c>
      <c r="Q60" s="259">
        <v>25</v>
      </c>
      <c r="R60" s="259">
        <v>27</v>
      </c>
      <c r="S60" s="259">
        <v>28</v>
      </c>
      <c r="T60" s="259">
        <v>28</v>
      </c>
      <c r="U60" s="259">
        <v>28</v>
      </c>
      <c r="V60" s="259">
        <v>284</v>
      </c>
      <c r="W60" s="259">
        <v>95</v>
      </c>
      <c r="X60" s="259">
        <v>152</v>
      </c>
      <c r="Y60" s="259">
        <v>119</v>
      </c>
      <c r="Z60" s="259">
        <v>133</v>
      </c>
      <c r="AA60" s="261" t="s">
        <v>80</v>
      </c>
      <c r="AB60" s="259">
        <v>20.43</v>
      </c>
      <c r="AC60" s="259">
        <v>-86.91</v>
      </c>
      <c r="AD60" s="259">
        <v>11</v>
      </c>
    </row>
    <row r="61" spans="1:30" s="252" customFormat="1" x14ac:dyDescent="0.25">
      <c r="A61" s="450"/>
      <c r="B61" s="263" t="s">
        <v>0</v>
      </c>
      <c r="C61" s="259">
        <v>0.52600000000000002</v>
      </c>
      <c r="D61" s="259">
        <v>0.52600000000000002</v>
      </c>
      <c r="E61" s="259">
        <v>0.625</v>
      </c>
      <c r="F61" s="259">
        <v>25</v>
      </c>
      <c r="G61" s="259">
        <v>31</v>
      </c>
      <c r="H61" s="259">
        <v>45</v>
      </c>
      <c r="I61" s="259">
        <v>31</v>
      </c>
      <c r="J61" s="259">
        <v>34</v>
      </c>
      <c r="K61" s="259">
        <v>32</v>
      </c>
      <c r="L61" s="259">
        <v>32</v>
      </c>
      <c r="M61" s="259">
        <v>36</v>
      </c>
      <c r="N61" s="259">
        <v>40</v>
      </c>
      <c r="O61" s="259">
        <v>38</v>
      </c>
      <c r="P61" s="259">
        <v>39</v>
      </c>
      <c r="Q61" s="259">
        <v>26</v>
      </c>
      <c r="R61" s="259">
        <v>27</v>
      </c>
      <c r="S61" s="259">
        <v>28</v>
      </c>
      <c r="T61" s="259">
        <v>29</v>
      </c>
      <c r="U61" s="259">
        <v>29</v>
      </c>
      <c r="V61" s="259">
        <v>284</v>
      </c>
      <c r="W61" s="259">
        <v>95</v>
      </c>
      <c r="X61" s="259">
        <v>152</v>
      </c>
      <c r="Y61" s="259">
        <v>119</v>
      </c>
      <c r="Z61" s="259">
        <v>133</v>
      </c>
      <c r="AA61" s="261" t="s">
        <v>80</v>
      </c>
      <c r="AB61" s="259">
        <v>18.5</v>
      </c>
      <c r="AC61" s="259">
        <v>-88.3</v>
      </c>
      <c r="AD61" s="259">
        <v>16</v>
      </c>
    </row>
    <row r="62" spans="1:30" s="252" customFormat="1" x14ac:dyDescent="0.25">
      <c r="A62" s="450"/>
      <c r="B62" s="263" t="s">
        <v>1</v>
      </c>
      <c r="C62" s="259">
        <v>0.52600000000000002</v>
      </c>
      <c r="D62" s="259">
        <v>0.52600000000000002</v>
      </c>
      <c r="E62" s="259">
        <v>0.625</v>
      </c>
      <c r="F62" s="259">
        <v>25</v>
      </c>
      <c r="G62" s="259">
        <v>31</v>
      </c>
      <c r="H62" s="259">
        <v>46</v>
      </c>
      <c r="I62" s="259">
        <v>32</v>
      </c>
      <c r="J62" s="259">
        <v>35</v>
      </c>
      <c r="K62" s="259">
        <v>33</v>
      </c>
      <c r="L62" s="259">
        <v>34</v>
      </c>
      <c r="M62" s="259">
        <v>37</v>
      </c>
      <c r="N62" s="259">
        <v>41</v>
      </c>
      <c r="O62" s="259">
        <v>39</v>
      </c>
      <c r="P62" s="259">
        <v>40</v>
      </c>
      <c r="Q62" s="259">
        <v>26</v>
      </c>
      <c r="R62" s="259">
        <v>28</v>
      </c>
      <c r="S62" s="259">
        <v>29</v>
      </c>
      <c r="T62" s="259">
        <v>29</v>
      </c>
      <c r="U62" s="259">
        <v>29</v>
      </c>
      <c r="V62" s="259">
        <v>284</v>
      </c>
      <c r="W62" s="259">
        <v>95</v>
      </c>
      <c r="X62" s="259">
        <v>152</v>
      </c>
      <c r="Y62" s="259">
        <v>119</v>
      </c>
      <c r="Z62" s="259">
        <v>133</v>
      </c>
      <c r="AA62" s="261" t="s">
        <v>80</v>
      </c>
      <c r="AB62" s="259">
        <v>21.16</v>
      </c>
      <c r="AC62" s="259">
        <v>-86.84</v>
      </c>
      <c r="AD62" s="259">
        <v>12</v>
      </c>
    </row>
    <row r="63" spans="1:30" s="252" customFormat="1" x14ac:dyDescent="0.25">
      <c r="A63" s="451"/>
      <c r="B63" s="263" t="s">
        <v>2</v>
      </c>
      <c r="C63" s="259">
        <v>0.52600000000000002</v>
      </c>
      <c r="D63" s="259">
        <v>0.52600000000000002</v>
      </c>
      <c r="E63" s="259">
        <v>0.625</v>
      </c>
      <c r="F63" s="259">
        <v>25</v>
      </c>
      <c r="G63" s="259">
        <v>31</v>
      </c>
      <c r="H63" s="259">
        <v>45</v>
      </c>
      <c r="I63" s="259">
        <v>31</v>
      </c>
      <c r="J63" s="259">
        <v>35</v>
      </c>
      <c r="K63" s="259">
        <v>33</v>
      </c>
      <c r="L63" s="259">
        <v>33</v>
      </c>
      <c r="M63" s="259">
        <v>36</v>
      </c>
      <c r="N63" s="259">
        <v>41</v>
      </c>
      <c r="O63" s="259">
        <v>39</v>
      </c>
      <c r="P63" s="259">
        <v>40</v>
      </c>
      <c r="Q63" s="259">
        <v>26</v>
      </c>
      <c r="R63" s="259">
        <v>28</v>
      </c>
      <c r="S63" s="259">
        <v>29</v>
      </c>
      <c r="T63" s="259">
        <v>29</v>
      </c>
      <c r="U63" s="259">
        <v>29</v>
      </c>
      <c r="V63" s="259">
        <v>284</v>
      </c>
      <c r="W63" s="259">
        <v>95</v>
      </c>
      <c r="X63" s="259">
        <v>152</v>
      </c>
      <c r="Y63" s="259">
        <v>119</v>
      </c>
      <c r="Z63" s="259">
        <v>133</v>
      </c>
      <c r="AA63" s="261" t="s">
        <v>80</v>
      </c>
      <c r="AB63" s="259">
        <v>20.63</v>
      </c>
      <c r="AC63" s="259">
        <v>-87.8</v>
      </c>
      <c r="AD63" s="259">
        <v>11</v>
      </c>
    </row>
    <row r="64" spans="1:30" s="252" customFormat="1" x14ac:dyDescent="0.25">
      <c r="A64" s="449" t="s">
        <v>3</v>
      </c>
      <c r="B64" s="263" t="s">
        <v>4</v>
      </c>
      <c r="C64" s="259">
        <v>0.55600000000000005</v>
      </c>
      <c r="D64" s="259">
        <v>0.55600000000000005</v>
      </c>
      <c r="E64" s="259">
        <v>0.90900000000000003</v>
      </c>
      <c r="F64" s="259">
        <v>25</v>
      </c>
      <c r="G64" s="259">
        <v>28</v>
      </c>
      <c r="H64" s="259">
        <v>41</v>
      </c>
      <c r="I64" s="259">
        <v>27</v>
      </c>
      <c r="J64" s="259">
        <v>30</v>
      </c>
      <c r="K64" s="259">
        <v>29</v>
      </c>
      <c r="L64" s="259">
        <v>29</v>
      </c>
      <c r="M64" s="259">
        <v>33</v>
      </c>
      <c r="N64" s="259">
        <v>36</v>
      </c>
      <c r="O64" s="259">
        <v>35</v>
      </c>
      <c r="P64" s="259">
        <v>35</v>
      </c>
      <c r="Q64" s="259">
        <v>24</v>
      </c>
      <c r="R64" s="259">
        <v>25</v>
      </c>
      <c r="S64" s="259">
        <v>26</v>
      </c>
      <c r="T64" s="259">
        <v>26</v>
      </c>
      <c r="U64" s="259">
        <v>26</v>
      </c>
      <c r="V64" s="259">
        <v>274</v>
      </c>
      <c r="W64" s="259">
        <v>91</v>
      </c>
      <c r="X64" s="259">
        <v>137</v>
      </c>
      <c r="Y64" s="259">
        <v>118</v>
      </c>
      <c r="Z64" s="259">
        <v>146</v>
      </c>
      <c r="AA64" s="261"/>
      <c r="AB64" s="259">
        <v>21.93</v>
      </c>
      <c r="AC64" s="259">
        <v>-99.99</v>
      </c>
      <c r="AD64" s="259">
        <v>996</v>
      </c>
    </row>
    <row r="65" spans="1:30" s="252" customFormat="1" x14ac:dyDescent="0.25">
      <c r="A65" s="450"/>
      <c r="B65" s="263" t="s">
        <v>5</v>
      </c>
      <c r="C65" s="259">
        <v>0.83299999999999996</v>
      </c>
      <c r="D65" s="259">
        <v>0.83299999999999996</v>
      </c>
      <c r="E65" s="259">
        <v>0.90900000000000003</v>
      </c>
      <c r="F65" s="259">
        <v>25</v>
      </c>
      <c r="G65" s="259">
        <v>24</v>
      </c>
      <c r="H65" s="259">
        <v>34</v>
      </c>
      <c r="I65" s="259">
        <v>22</v>
      </c>
      <c r="J65" s="259">
        <v>24</v>
      </c>
      <c r="K65" s="259">
        <v>23</v>
      </c>
      <c r="L65" s="259">
        <v>23</v>
      </c>
      <c r="M65" s="259">
        <v>27</v>
      </c>
      <c r="N65" s="259">
        <v>30</v>
      </c>
      <c r="O65" s="259">
        <v>30</v>
      </c>
      <c r="P65" s="259">
        <v>30</v>
      </c>
      <c r="Q65" s="259">
        <v>20</v>
      </c>
      <c r="R65" s="259">
        <v>22</v>
      </c>
      <c r="S65" s="259">
        <v>22</v>
      </c>
      <c r="T65" s="259">
        <v>22</v>
      </c>
      <c r="U65" s="259">
        <v>22</v>
      </c>
      <c r="V65" s="259">
        <v>274</v>
      </c>
      <c r="W65" s="259">
        <v>91</v>
      </c>
      <c r="X65" s="259">
        <v>137</v>
      </c>
      <c r="Y65" s="259">
        <v>118</v>
      </c>
      <c r="Z65" s="259">
        <v>146</v>
      </c>
      <c r="AA65" s="261"/>
      <c r="AB65" s="259">
        <v>22.15</v>
      </c>
      <c r="AC65" s="259">
        <v>-100.98</v>
      </c>
      <c r="AD65" s="259">
        <v>1874</v>
      </c>
    </row>
    <row r="66" spans="1:30" s="252" customFormat="1" x14ac:dyDescent="0.25">
      <c r="A66" s="450"/>
      <c r="B66" s="263" t="s">
        <v>6</v>
      </c>
      <c r="C66" s="259">
        <v>0.52600000000000002</v>
      </c>
      <c r="D66" s="259">
        <v>0.52600000000000002</v>
      </c>
      <c r="E66" s="259">
        <v>0.55600000000000005</v>
      </c>
      <c r="F66" s="259">
        <v>25</v>
      </c>
      <c r="G66" s="259">
        <v>31</v>
      </c>
      <c r="H66" s="259">
        <v>45</v>
      </c>
      <c r="I66" s="259">
        <v>32</v>
      </c>
      <c r="J66" s="259">
        <v>35</v>
      </c>
      <c r="K66" s="259">
        <v>33</v>
      </c>
      <c r="L66" s="259">
        <v>33</v>
      </c>
      <c r="M66" s="259">
        <v>37</v>
      </c>
      <c r="N66" s="259">
        <v>41</v>
      </c>
      <c r="O66" s="259">
        <v>39</v>
      </c>
      <c r="P66" s="259">
        <v>40</v>
      </c>
      <c r="Q66" s="259">
        <v>26</v>
      </c>
      <c r="R66" s="259">
        <v>28</v>
      </c>
      <c r="S66" s="259">
        <v>29</v>
      </c>
      <c r="T66" s="259">
        <v>29</v>
      </c>
      <c r="U66" s="259">
        <v>29</v>
      </c>
      <c r="V66" s="259">
        <v>274</v>
      </c>
      <c r="W66" s="259">
        <v>91</v>
      </c>
      <c r="X66" s="259">
        <v>137</v>
      </c>
      <c r="Y66" s="259">
        <v>118</v>
      </c>
      <c r="Z66" s="259">
        <v>146</v>
      </c>
      <c r="AA66" s="261" t="s">
        <v>80</v>
      </c>
      <c r="AB66" s="259">
        <v>23</v>
      </c>
      <c r="AC66" s="259">
        <v>-99.1</v>
      </c>
      <c r="AD66" s="259">
        <v>88</v>
      </c>
    </row>
    <row r="67" spans="1:30" s="252" customFormat="1" x14ac:dyDescent="0.25">
      <c r="A67" s="451"/>
      <c r="B67" s="263" t="s">
        <v>7</v>
      </c>
      <c r="C67" s="259">
        <v>0.83299999999999996</v>
      </c>
      <c r="D67" s="259">
        <v>0.83299999999999996</v>
      </c>
      <c r="E67" s="259">
        <v>0.90900000000000003</v>
      </c>
      <c r="F67" s="259">
        <v>25</v>
      </c>
      <c r="G67" s="259">
        <v>27</v>
      </c>
      <c r="H67" s="259">
        <v>39</v>
      </c>
      <c r="I67" s="259">
        <v>25</v>
      </c>
      <c r="J67" s="259">
        <v>28</v>
      </c>
      <c r="K67" s="259">
        <v>27</v>
      </c>
      <c r="L67" s="259">
        <v>27</v>
      </c>
      <c r="M67" s="259">
        <v>31</v>
      </c>
      <c r="N67" s="259">
        <v>34</v>
      </c>
      <c r="O67" s="259">
        <v>33</v>
      </c>
      <c r="P67" s="259">
        <v>34</v>
      </c>
      <c r="Q67" s="259">
        <v>22</v>
      </c>
      <c r="R67" s="259">
        <v>24</v>
      </c>
      <c r="S67" s="259">
        <v>25</v>
      </c>
      <c r="T67" s="259">
        <v>25</v>
      </c>
      <c r="U67" s="259">
        <v>25</v>
      </c>
      <c r="V67" s="259">
        <v>274</v>
      </c>
      <c r="W67" s="259">
        <v>91</v>
      </c>
      <c r="X67" s="259">
        <v>137</v>
      </c>
      <c r="Y67" s="259">
        <v>118</v>
      </c>
      <c r="Z67" s="259">
        <v>146</v>
      </c>
      <c r="AA67" s="261"/>
      <c r="AB67" s="259">
        <v>23.65</v>
      </c>
      <c r="AC67" s="259">
        <v>-100.64</v>
      </c>
      <c r="AD67" s="259">
        <v>1588</v>
      </c>
    </row>
    <row r="68" spans="1:30" s="252" customFormat="1" x14ac:dyDescent="0.25">
      <c r="A68" s="449" t="s">
        <v>8</v>
      </c>
      <c r="B68" s="263" t="s">
        <v>9</v>
      </c>
      <c r="C68" s="259">
        <v>0.52600000000000002</v>
      </c>
      <c r="D68" s="259">
        <v>0.52600000000000002</v>
      </c>
      <c r="E68" s="259">
        <v>0.55600000000000005</v>
      </c>
      <c r="F68" s="259">
        <v>25</v>
      </c>
      <c r="G68" s="259">
        <v>31</v>
      </c>
      <c r="H68" s="259">
        <v>46</v>
      </c>
      <c r="I68" s="259">
        <v>32</v>
      </c>
      <c r="J68" s="259">
        <v>36</v>
      </c>
      <c r="K68" s="259">
        <v>33</v>
      </c>
      <c r="L68" s="259">
        <v>34</v>
      </c>
      <c r="M68" s="259">
        <v>37</v>
      </c>
      <c r="N68" s="259">
        <v>41</v>
      </c>
      <c r="O68" s="259">
        <v>39</v>
      </c>
      <c r="P68" s="259">
        <v>41</v>
      </c>
      <c r="Q68" s="259">
        <v>27</v>
      </c>
      <c r="R68" s="259">
        <v>28</v>
      </c>
      <c r="S68" s="259">
        <v>29</v>
      </c>
      <c r="T68" s="259">
        <v>29</v>
      </c>
      <c r="U68" s="259">
        <v>29</v>
      </c>
      <c r="V68" s="259">
        <v>322</v>
      </c>
      <c r="W68" s="259">
        <v>70</v>
      </c>
      <c r="X68" s="259">
        <v>159</v>
      </c>
      <c r="Y68" s="259">
        <v>131</v>
      </c>
      <c r="Z68" s="259">
        <v>164</v>
      </c>
      <c r="AA68" s="261" t="s">
        <v>80</v>
      </c>
      <c r="AB68" s="259">
        <v>24.8</v>
      </c>
      <c r="AC68" s="259">
        <v>-107.39</v>
      </c>
      <c r="AD68" s="259">
        <v>68</v>
      </c>
    </row>
    <row r="69" spans="1:30" s="252" customFormat="1" x14ac:dyDescent="0.25">
      <c r="A69" s="450"/>
      <c r="B69" s="263" t="s">
        <v>10</v>
      </c>
      <c r="C69" s="259">
        <v>0.52600000000000002</v>
      </c>
      <c r="D69" s="259">
        <v>0.52600000000000002</v>
      </c>
      <c r="E69" s="259">
        <v>0.625</v>
      </c>
      <c r="F69" s="259">
        <v>25</v>
      </c>
      <c r="G69" s="259">
        <v>31</v>
      </c>
      <c r="H69" s="259">
        <v>45</v>
      </c>
      <c r="I69" s="259">
        <v>31</v>
      </c>
      <c r="J69" s="259">
        <v>34</v>
      </c>
      <c r="K69" s="259">
        <v>32</v>
      </c>
      <c r="L69" s="259">
        <v>33</v>
      </c>
      <c r="M69" s="259">
        <v>36</v>
      </c>
      <c r="N69" s="259">
        <v>40</v>
      </c>
      <c r="O69" s="259">
        <v>38</v>
      </c>
      <c r="P69" s="259">
        <v>39</v>
      </c>
      <c r="Q69" s="259">
        <v>26</v>
      </c>
      <c r="R69" s="259">
        <v>27</v>
      </c>
      <c r="S69" s="259">
        <v>28</v>
      </c>
      <c r="T69" s="259">
        <v>29</v>
      </c>
      <c r="U69" s="259">
        <v>29</v>
      </c>
      <c r="V69" s="259">
        <v>322</v>
      </c>
      <c r="W69" s="259">
        <v>70</v>
      </c>
      <c r="X69" s="259">
        <v>159</v>
      </c>
      <c r="Y69" s="259">
        <v>131</v>
      </c>
      <c r="Z69" s="259">
        <v>164</v>
      </c>
      <c r="AA69" s="261" t="s">
        <v>80</v>
      </c>
      <c r="AB69" s="259">
        <v>23.24</v>
      </c>
      <c r="AC69" s="259">
        <v>-106.41</v>
      </c>
      <c r="AD69" s="259">
        <v>10</v>
      </c>
    </row>
    <row r="70" spans="1:30" s="252" customFormat="1" x14ac:dyDescent="0.25">
      <c r="A70" s="450"/>
      <c r="B70" s="263" t="s">
        <v>11</v>
      </c>
      <c r="C70" s="259">
        <v>0.52600000000000002</v>
      </c>
      <c r="D70" s="259">
        <v>0.52600000000000002</v>
      </c>
      <c r="E70" s="259">
        <v>0.55600000000000005</v>
      </c>
      <c r="F70" s="259">
        <v>25</v>
      </c>
      <c r="G70" s="259">
        <v>32</v>
      </c>
      <c r="H70" s="259">
        <v>47</v>
      </c>
      <c r="I70" s="259">
        <v>33</v>
      </c>
      <c r="J70" s="259">
        <v>36</v>
      </c>
      <c r="K70" s="259">
        <v>34</v>
      </c>
      <c r="L70" s="259">
        <v>34</v>
      </c>
      <c r="M70" s="259">
        <v>38</v>
      </c>
      <c r="N70" s="259">
        <v>42</v>
      </c>
      <c r="O70" s="259">
        <v>40</v>
      </c>
      <c r="P70" s="259">
        <v>41</v>
      </c>
      <c r="Q70" s="259">
        <v>27</v>
      </c>
      <c r="R70" s="259">
        <v>28</v>
      </c>
      <c r="S70" s="259">
        <v>30</v>
      </c>
      <c r="T70" s="259">
        <v>30</v>
      </c>
      <c r="U70" s="259">
        <v>30</v>
      </c>
      <c r="V70" s="259">
        <v>322</v>
      </c>
      <c r="W70" s="259">
        <v>70</v>
      </c>
      <c r="X70" s="259">
        <v>159</v>
      </c>
      <c r="Y70" s="259">
        <v>131</v>
      </c>
      <c r="Z70" s="259">
        <v>164</v>
      </c>
      <c r="AA70" s="261" t="s">
        <v>80</v>
      </c>
      <c r="AB70" s="259">
        <v>25.57</v>
      </c>
      <c r="AC70" s="259">
        <v>-108.47</v>
      </c>
      <c r="AD70" s="259">
        <v>17</v>
      </c>
    </row>
    <row r="71" spans="1:30" s="252" customFormat="1" x14ac:dyDescent="0.25">
      <c r="A71" s="451"/>
      <c r="B71" s="263" t="s">
        <v>12</v>
      </c>
      <c r="C71" s="259">
        <v>0.52600000000000002</v>
      </c>
      <c r="D71" s="259">
        <v>0.52600000000000002</v>
      </c>
      <c r="E71" s="259">
        <v>0.625</v>
      </c>
      <c r="F71" s="259">
        <v>25</v>
      </c>
      <c r="G71" s="259">
        <v>32</v>
      </c>
      <c r="H71" s="259">
        <v>47</v>
      </c>
      <c r="I71" s="259">
        <v>33</v>
      </c>
      <c r="J71" s="259">
        <v>36</v>
      </c>
      <c r="K71" s="259">
        <v>34</v>
      </c>
      <c r="L71" s="259">
        <v>34</v>
      </c>
      <c r="M71" s="259">
        <v>38</v>
      </c>
      <c r="N71" s="259">
        <v>42</v>
      </c>
      <c r="O71" s="259">
        <v>40</v>
      </c>
      <c r="P71" s="259">
        <v>41</v>
      </c>
      <c r="Q71" s="259">
        <v>27</v>
      </c>
      <c r="R71" s="259">
        <v>28</v>
      </c>
      <c r="S71" s="259">
        <v>30</v>
      </c>
      <c r="T71" s="259">
        <v>30</v>
      </c>
      <c r="U71" s="259">
        <v>30</v>
      </c>
      <c r="V71" s="259">
        <v>322</v>
      </c>
      <c r="W71" s="259">
        <v>70</v>
      </c>
      <c r="X71" s="259">
        <v>159</v>
      </c>
      <c r="Y71" s="259">
        <v>131</v>
      </c>
      <c r="Z71" s="259">
        <v>164</v>
      </c>
      <c r="AA71" s="261" t="s">
        <v>80</v>
      </c>
      <c r="AB71" s="259">
        <v>25.8</v>
      </c>
      <c r="AC71" s="259">
        <v>-108.99</v>
      </c>
      <c r="AD71" s="259">
        <v>14</v>
      </c>
    </row>
    <row r="72" spans="1:30" s="252" customFormat="1" x14ac:dyDescent="0.25">
      <c r="A72" s="449" t="s">
        <v>13</v>
      </c>
      <c r="B72" s="263" t="s">
        <v>14</v>
      </c>
      <c r="C72" s="257">
        <v>0.47599999999999998</v>
      </c>
      <c r="D72" s="257">
        <v>0.47599999999999998</v>
      </c>
      <c r="E72" s="259">
        <v>0.55600000000000005</v>
      </c>
      <c r="F72" s="259">
        <v>25</v>
      </c>
      <c r="G72" s="259">
        <v>32</v>
      </c>
      <c r="H72" s="259">
        <v>47</v>
      </c>
      <c r="I72" s="259">
        <v>33</v>
      </c>
      <c r="J72" s="259">
        <v>37</v>
      </c>
      <c r="K72" s="259">
        <v>34</v>
      </c>
      <c r="L72" s="259">
        <v>35</v>
      </c>
      <c r="M72" s="259">
        <v>38</v>
      </c>
      <c r="N72" s="259">
        <v>42</v>
      </c>
      <c r="O72" s="259">
        <v>40</v>
      </c>
      <c r="P72" s="259">
        <v>42</v>
      </c>
      <c r="Q72" s="259">
        <v>27</v>
      </c>
      <c r="R72" s="259">
        <v>29</v>
      </c>
      <c r="S72" s="259">
        <v>30</v>
      </c>
      <c r="T72" s="259">
        <v>30</v>
      </c>
      <c r="U72" s="259">
        <v>30</v>
      </c>
      <c r="V72" s="259">
        <v>322</v>
      </c>
      <c r="W72" s="259">
        <v>70</v>
      </c>
      <c r="X72" s="259">
        <v>159</v>
      </c>
      <c r="Y72" s="259">
        <v>131</v>
      </c>
      <c r="Z72" s="259">
        <v>164</v>
      </c>
      <c r="AA72" s="261" t="s">
        <v>80</v>
      </c>
      <c r="AB72" s="259">
        <v>27.91</v>
      </c>
      <c r="AC72" s="259">
        <v>-110.9</v>
      </c>
      <c r="AD72" s="259">
        <v>15</v>
      </c>
    </row>
    <row r="73" spans="1:30" s="252" customFormat="1" x14ac:dyDescent="0.25">
      <c r="A73" s="450"/>
      <c r="B73" s="263" t="s">
        <v>15</v>
      </c>
      <c r="C73" s="257">
        <v>0.47599999999999998</v>
      </c>
      <c r="D73" s="257">
        <v>0.47599999999999998</v>
      </c>
      <c r="E73" s="259">
        <v>0.52600000000000002</v>
      </c>
      <c r="F73" s="259">
        <v>25</v>
      </c>
      <c r="G73" s="259">
        <v>33</v>
      </c>
      <c r="H73" s="259">
        <v>48</v>
      </c>
      <c r="I73" s="259">
        <v>34</v>
      </c>
      <c r="J73" s="259">
        <v>38</v>
      </c>
      <c r="K73" s="259">
        <v>35</v>
      </c>
      <c r="L73" s="259">
        <v>36</v>
      </c>
      <c r="M73" s="259">
        <v>39</v>
      </c>
      <c r="N73" s="259">
        <v>43</v>
      </c>
      <c r="O73" s="259">
        <v>41</v>
      </c>
      <c r="P73" s="259">
        <v>43</v>
      </c>
      <c r="Q73" s="259">
        <v>28</v>
      </c>
      <c r="R73" s="259">
        <v>29</v>
      </c>
      <c r="S73" s="259">
        <v>30</v>
      </c>
      <c r="T73" s="259">
        <v>31</v>
      </c>
      <c r="U73" s="259">
        <v>31</v>
      </c>
      <c r="V73" s="259">
        <v>322</v>
      </c>
      <c r="W73" s="259">
        <v>70</v>
      </c>
      <c r="X73" s="259">
        <v>159</v>
      </c>
      <c r="Y73" s="259">
        <v>131</v>
      </c>
      <c r="Z73" s="259">
        <v>164</v>
      </c>
      <c r="AA73" s="258"/>
      <c r="AB73" s="259">
        <v>29.9</v>
      </c>
      <c r="AC73" s="259">
        <v>-110.96</v>
      </c>
      <c r="AD73" s="259">
        <v>212</v>
      </c>
    </row>
    <row r="74" spans="1:30" s="252" customFormat="1" x14ac:dyDescent="0.25">
      <c r="A74" s="450"/>
      <c r="B74" s="263" t="s">
        <v>16</v>
      </c>
      <c r="C74" s="257">
        <v>0.52600000000000002</v>
      </c>
      <c r="D74" s="257">
        <v>0.52600000000000002</v>
      </c>
      <c r="E74" s="259">
        <v>0.625</v>
      </c>
      <c r="F74" s="259">
        <v>25</v>
      </c>
      <c r="G74" s="259">
        <v>31</v>
      </c>
      <c r="H74" s="259">
        <v>45</v>
      </c>
      <c r="I74" s="259">
        <v>31</v>
      </c>
      <c r="J74" s="259">
        <v>35</v>
      </c>
      <c r="K74" s="259">
        <v>33</v>
      </c>
      <c r="L74" s="259">
        <v>33</v>
      </c>
      <c r="M74" s="259">
        <v>37</v>
      </c>
      <c r="N74" s="259">
        <v>41</v>
      </c>
      <c r="O74" s="259">
        <v>39</v>
      </c>
      <c r="P74" s="259">
        <v>40</v>
      </c>
      <c r="Q74" s="259">
        <v>26</v>
      </c>
      <c r="R74" s="259">
        <v>28</v>
      </c>
      <c r="S74" s="259">
        <v>29</v>
      </c>
      <c r="T74" s="259">
        <v>29</v>
      </c>
      <c r="U74" s="259">
        <v>29</v>
      </c>
      <c r="V74" s="259">
        <v>322</v>
      </c>
      <c r="W74" s="259">
        <v>70</v>
      </c>
      <c r="X74" s="259">
        <v>159</v>
      </c>
      <c r="Y74" s="259">
        <v>131</v>
      </c>
      <c r="Z74" s="259">
        <v>164</v>
      </c>
      <c r="AA74" s="261" t="s">
        <v>80</v>
      </c>
      <c r="AB74" s="259">
        <v>27.49</v>
      </c>
      <c r="AC74" s="259">
        <v>-109.94</v>
      </c>
      <c r="AD74" s="259">
        <v>40</v>
      </c>
    </row>
    <row r="75" spans="1:30" s="252" customFormat="1" x14ac:dyDescent="0.25">
      <c r="A75" s="450"/>
      <c r="B75" s="263" t="s">
        <v>17</v>
      </c>
      <c r="C75" s="257">
        <v>0.52600000000000002</v>
      </c>
      <c r="D75" s="257">
        <v>0.52600000000000002</v>
      </c>
      <c r="E75" s="259">
        <v>0.52600000000000002</v>
      </c>
      <c r="F75" s="259">
        <v>25</v>
      </c>
      <c r="G75" s="259">
        <v>31</v>
      </c>
      <c r="H75" s="259">
        <v>45</v>
      </c>
      <c r="I75" s="259">
        <v>31</v>
      </c>
      <c r="J75" s="259">
        <v>35</v>
      </c>
      <c r="K75" s="259">
        <v>33</v>
      </c>
      <c r="L75" s="259">
        <v>33</v>
      </c>
      <c r="M75" s="259">
        <v>37</v>
      </c>
      <c r="N75" s="259">
        <v>41</v>
      </c>
      <c r="O75" s="259">
        <v>39</v>
      </c>
      <c r="P75" s="259">
        <v>40</v>
      </c>
      <c r="Q75" s="259">
        <v>26</v>
      </c>
      <c r="R75" s="259">
        <v>28</v>
      </c>
      <c r="S75" s="259">
        <v>29</v>
      </c>
      <c r="T75" s="259">
        <v>29</v>
      </c>
      <c r="U75" s="259">
        <v>29</v>
      </c>
      <c r="V75" s="259">
        <v>322</v>
      </c>
      <c r="W75" s="259">
        <v>70</v>
      </c>
      <c r="X75" s="259">
        <v>159</v>
      </c>
      <c r="Y75" s="259">
        <v>131</v>
      </c>
      <c r="Z75" s="259">
        <v>164</v>
      </c>
      <c r="AA75" s="261" t="s">
        <v>80</v>
      </c>
      <c r="AB75" s="259">
        <v>27.7</v>
      </c>
      <c r="AC75" s="259">
        <v>-109.45</v>
      </c>
      <c r="AD75" s="259">
        <v>46</v>
      </c>
    </row>
    <row r="76" spans="1:30" s="252" customFormat="1" x14ac:dyDescent="0.25">
      <c r="A76" s="451"/>
      <c r="B76" s="263" t="s">
        <v>18</v>
      </c>
      <c r="C76" s="257">
        <v>0.71399999999999997</v>
      </c>
      <c r="D76" s="257">
        <v>0.71399999999999997</v>
      </c>
      <c r="E76" s="259">
        <v>0.90900000000000003</v>
      </c>
      <c r="F76" s="259">
        <v>25</v>
      </c>
      <c r="G76" s="259">
        <v>28</v>
      </c>
      <c r="H76" s="259">
        <v>40</v>
      </c>
      <c r="I76" s="259">
        <v>27</v>
      </c>
      <c r="J76" s="259">
        <v>30</v>
      </c>
      <c r="K76" s="259">
        <v>28</v>
      </c>
      <c r="L76" s="259">
        <v>28</v>
      </c>
      <c r="M76" s="259">
        <v>32</v>
      </c>
      <c r="N76" s="259">
        <v>36</v>
      </c>
      <c r="O76" s="259">
        <v>35</v>
      </c>
      <c r="P76" s="259">
        <v>35</v>
      </c>
      <c r="Q76" s="259">
        <v>23</v>
      </c>
      <c r="R76" s="259">
        <v>25</v>
      </c>
      <c r="S76" s="259">
        <v>26</v>
      </c>
      <c r="T76" s="259">
        <v>26</v>
      </c>
      <c r="U76" s="259">
        <v>26</v>
      </c>
      <c r="V76" s="259">
        <v>322</v>
      </c>
      <c r="W76" s="259">
        <v>70</v>
      </c>
      <c r="X76" s="259">
        <v>159</v>
      </c>
      <c r="Y76" s="259">
        <v>131</v>
      </c>
      <c r="Z76" s="259">
        <v>164</v>
      </c>
      <c r="AA76" s="261"/>
      <c r="AB76" s="259">
        <v>31.3</v>
      </c>
      <c r="AC76" s="259">
        <v>-110.94</v>
      </c>
      <c r="AD76" s="259">
        <v>1220</v>
      </c>
    </row>
    <row r="77" spans="1:30" s="252" customFormat="1" x14ac:dyDescent="0.25">
      <c r="A77" s="449" t="s">
        <v>19</v>
      </c>
      <c r="B77" s="263" t="s">
        <v>20</v>
      </c>
      <c r="C77" s="257">
        <v>0.52600000000000002</v>
      </c>
      <c r="D77" s="257">
        <v>0.52600000000000002</v>
      </c>
      <c r="E77" s="259">
        <v>0.55600000000000005</v>
      </c>
      <c r="F77" s="259">
        <v>25</v>
      </c>
      <c r="G77" s="259">
        <v>32</v>
      </c>
      <c r="H77" s="259">
        <v>46</v>
      </c>
      <c r="I77" s="259">
        <v>32</v>
      </c>
      <c r="J77" s="259">
        <v>36</v>
      </c>
      <c r="K77" s="259">
        <v>34</v>
      </c>
      <c r="L77" s="259">
        <v>34</v>
      </c>
      <c r="M77" s="259">
        <v>38</v>
      </c>
      <c r="N77" s="259">
        <v>42</v>
      </c>
      <c r="O77" s="259">
        <v>40</v>
      </c>
      <c r="P77" s="259">
        <v>41</v>
      </c>
      <c r="Q77" s="259">
        <v>27</v>
      </c>
      <c r="R77" s="259">
        <v>28</v>
      </c>
      <c r="S77" s="259">
        <v>29</v>
      </c>
      <c r="T77" s="259">
        <v>30</v>
      </c>
      <c r="U77" s="259">
        <v>30</v>
      </c>
      <c r="V77" s="259">
        <v>272</v>
      </c>
      <c r="W77" s="259">
        <v>102</v>
      </c>
      <c r="X77" s="259">
        <v>140</v>
      </c>
      <c r="Y77" s="259">
        <v>114</v>
      </c>
      <c r="Z77" s="259">
        <v>134</v>
      </c>
      <c r="AA77" s="261" t="s">
        <v>80</v>
      </c>
      <c r="AB77" s="259">
        <v>17.989999999999998</v>
      </c>
      <c r="AC77" s="259">
        <v>-92.93</v>
      </c>
      <c r="AD77" s="259">
        <v>20</v>
      </c>
    </row>
    <row r="78" spans="1:30" s="252" customFormat="1" x14ac:dyDescent="0.25">
      <c r="A78" s="451"/>
      <c r="B78" s="263" t="s">
        <v>21</v>
      </c>
      <c r="C78" s="257">
        <v>0.52600000000000002</v>
      </c>
      <c r="D78" s="257">
        <v>0.52600000000000002</v>
      </c>
      <c r="E78" s="259">
        <v>0.625</v>
      </c>
      <c r="F78" s="259">
        <v>25</v>
      </c>
      <c r="G78" s="259">
        <v>31</v>
      </c>
      <c r="H78" s="259">
        <v>45</v>
      </c>
      <c r="I78" s="259">
        <v>32</v>
      </c>
      <c r="J78" s="259">
        <v>35</v>
      </c>
      <c r="K78" s="259">
        <v>33</v>
      </c>
      <c r="L78" s="259">
        <v>33</v>
      </c>
      <c r="M78" s="259">
        <v>37</v>
      </c>
      <c r="N78" s="259">
        <v>41</v>
      </c>
      <c r="O78" s="259">
        <v>39</v>
      </c>
      <c r="P78" s="259">
        <v>40</v>
      </c>
      <c r="Q78" s="259">
        <v>26</v>
      </c>
      <c r="R78" s="259">
        <v>28</v>
      </c>
      <c r="S78" s="259">
        <v>29</v>
      </c>
      <c r="T78" s="259">
        <v>29</v>
      </c>
      <c r="U78" s="259">
        <v>29</v>
      </c>
      <c r="V78" s="259">
        <v>272</v>
      </c>
      <c r="W78" s="259">
        <v>102</v>
      </c>
      <c r="X78" s="259">
        <v>140</v>
      </c>
      <c r="Y78" s="259">
        <v>114</v>
      </c>
      <c r="Z78" s="259">
        <v>134</v>
      </c>
      <c r="AA78" s="261" t="s">
        <v>80</v>
      </c>
      <c r="AB78" s="259">
        <v>18.260000000000002</v>
      </c>
      <c r="AC78" s="259">
        <v>-93.22</v>
      </c>
      <c r="AD78" s="259">
        <v>11</v>
      </c>
    </row>
    <row r="79" spans="1:30" s="252" customFormat="1" x14ac:dyDescent="0.25">
      <c r="A79" s="449" t="s">
        <v>22</v>
      </c>
      <c r="B79" s="263" t="s">
        <v>23</v>
      </c>
      <c r="C79" s="257">
        <v>0.52600000000000002</v>
      </c>
      <c r="D79" s="257">
        <v>0.52600000000000002</v>
      </c>
      <c r="E79" s="259">
        <v>0.625</v>
      </c>
      <c r="F79" s="259">
        <v>25</v>
      </c>
      <c r="G79" s="259">
        <v>31</v>
      </c>
      <c r="H79" s="259">
        <v>45</v>
      </c>
      <c r="I79" s="259">
        <v>31</v>
      </c>
      <c r="J79" s="259">
        <v>35</v>
      </c>
      <c r="K79" s="259">
        <v>33</v>
      </c>
      <c r="L79" s="259">
        <v>33</v>
      </c>
      <c r="M79" s="259">
        <v>36</v>
      </c>
      <c r="N79" s="259">
        <v>40</v>
      </c>
      <c r="O79" s="259">
        <v>38</v>
      </c>
      <c r="P79" s="259">
        <v>40</v>
      </c>
      <c r="Q79" s="259">
        <v>26</v>
      </c>
      <c r="R79" s="259">
        <v>27</v>
      </c>
      <c r="S79" s="259">
        <v>29</v>
      </c>
      <c r="T79" s="259">
        <v>29</v>
      </c>
      <c r="U79" s="259">
        <v>29</v>
      </c>
      <c r="V79" s="259">
        <v>272</v>
      </c>
      <c r="W79" s="259">
        <v>102</v>
      </c>
      <c r="X79" s="259">
        <v>140</v>
      </c>
      <c r="Y79" s="259">
        <v>114</v>
      </c>
      <c r="Z79" s="259">
        <v>134</v>
      </c>
      <c r="AA79" s="261"/>
      <c r="AB79" s="259">
        <v>23.74</v>
      </c>
      <c r="AC79" s="259">
        <v>-99.14</v>
      </c>
      <c r="AD79" s="259">
        <v>321</v>
      </c>
    </row>
    <row r="80" spans="1:30" s="252" customFormat="1" x14ac:dyDescent="0.25">
      <c r="A80" s="450"/>
      <c r="B80" s="263" t="s">
        <v>24</v>
      </c>
      <c r="C80" s="257">
        <v>0.52600000000000002</v>
      </c>
      <c r="D80" s="257">
        <v>0.52600000000000002</v>
      </c>
      <c r="E80" s="259">
        <v>0.625</v>
      </c>
      <c r="F80" s="259">
        <v>25</v>
      </c>
      <c r="G80" s="259">
        <v>30</v>
      </c>
      <c r="H80" s="259">
        <v>44</v>
      </c>
      <c r="I80" s="259">
        <v>30</v>
      </c>
      <c r="J80" s="259">
        <v>34</v>
      </c>
      <c r="K80" s="259">
        <v>32</v>
      </c>
      <c r="L80" s="259">
        <v>32</v>
      </c>
      <c r="M80" s="259">
        <v>36</v>
      </c>
      <c r="N80" s="259">
        <v>40</v>
      </c>
      <c r="O80" s="259">
        <v>38</v>
      </c>
      <c r="P80" s="259">
        <v>39</v>
      </c>
      <c r="Q80" s="259">
        <v>26</v>
      </c>
      <c r="R80" s="259">
        <v>27</v>
      </c>
      <c r="S80" s="259">
        <v>28</v>
      </c>
      <c r="T80" s="259">
        <v>28</v>
      </c>
      <c r="U80" s="259">
        <v>28</v>
      </c>
      <c r="V80" s="259">
        <v>272</v>
      </c>
      <c r="W80" s="259">
        <v>102</v>
      </c>
      <c r="X80" s="259">
        <v>140</v>
      </c>
      <c r="Y80" s="259">
        <v>114</v>
      </c>
      <c r="Z80" s="259">
        <v>134</v>
      </c>
      <c r="AA80" s="261" t="s">
        <v>80</v>
      </c>
      <c r="AB80" s="259">
        <v>22.25</v>
      </c>
      <c r="AC80" s="259">
        <v>-97.87</v>
      </c>
      <c r="AD80" s="259">
        <v>25</v>
      </c>
    </row>
    <row r="81" spans="1:30" s="252" customFormat="1" x14ac:dyDescent="0.25">
      <c r="A81" s="450"/>
      <c r="B81" s="263" t="s">
        <v>25</v>
      </c>
      <c r="C81" s="257">
        <v>0.55600000000000005</v>
      </c>
      <c r="D81" s="257">
        <v>0.55600000000000005</v>
      </c>
      <c r="E81" s="259">
        <v>0.83299999999999996</v>
      </c>
      <c r="F81" s="259">
        <v>25</v>
      </c>
      <c r="G81" s="259">
        <v>31</v>
      </c>
      <c r="H81" s="259">
        <v>45</v>
      </c>
      <c r="I81" s="259">
        <v>31</v>
      </c>
      <c r="J81" s="259">
        <v>34</v>
      </c>
      <c r="K81" s="259">
        <v>32</v>
      </c>
      <c r="L81" s="259">
        <v>32</v>
      </c>
      <c r="M81" s="259">
        <v>36</v>
      </c>
      <c r="N81" s="259">
        <v>40</v>
      </c>
      <c r="O81" s="259">
        <v>38</v>
      </c>
      <c r="P81" s="259">
        <v>39</v>
      </c>
      <c r="Q81" s="259">
        <v>26</v>
      </c>
      <c r="R81" s="259">
        <v>27</v>
      </c>
      <c r="S81" s="259">
        <v>28</v>
      </c>
      <c r="T81" s="259">
        <v>29</v>
      </c>
      <c r="U81" s="259">
        <v>29</v>
      </c>
      <c r="V81" s="259">
        <v>272</v>
      </c>
      <c r="W81" s="259">
        <v>102</v>
      </c>
      <c r="X81" s="259">
        <v>140</v>
      </c>
      <c r="Y81" s="259">
        <v>114</v>
      </c>
      <c r="Z81" s="259">
        <v>134</v>
      </c>
      <c r="AA81" s="261" t="s">
        <v>80</v>
      </c>
      <c r="AB81" s="259">
        <v>22.23</v>
      </c>
      <c r="AC81" s="259">
        <v>-97.87</v>
      </c>
      <c r="AD81" s="259">
        <v>22</v>
      </c>
    </row>
    <row r="82" spans="1:30" s="252" customFormat="1" x14ac:dyDescent="0.25">
      <c r="A82" s="450"/>
      <c r="B82" s="263" t="s">
        <v>26</v>
      </c>
      <c r="C82" s="257">
        <v>0.55600000000000005</v>
      </c>
      <c r="D82" s="257">
        <v>0.55600000000000005</v>
      </c>
      <c r="E82" s="259">
        <v>0.625</v>
      </c>
      <c r="F82" s="259">
        <v>25</v>
      </c>
      <c r="G82" s="259">
        <v>31</v>
      </c>
      <c r="H82" s="259">
        <v>46</v>
      </c>
      <c r="I82" s="259">
        <v>32</v>
      </c>
      <c r="J82" s="259">
        <v>35</v>
      </c>
      <c r="K82" s="259">
        <v>33</v>
      </c>
      <c r="L82" s="259">
        <v>34</v>
      </c>
      <c r="M82" s="259">
        <v>37</v>
      </c>
      <c r="N82" s="259">
        <v>41</v>
      </c>
      <c r="O82" s="259">
        <v>39</v>
      </c>
      <c r="P82" s="259">
        <v>40</v>
      </c>
      <c r="Q82" s="259">
        <v>26</v>
      </c>
      <c r="R82" s="259">
        <v>28</v>
      </c>
      <c r="S82" s="259">
        <v>29</v>
      </c>
      <c r="T82" s="259">
        <v>29</v>
      </c>
      <c r="U82" s="259">
        <v>29</v>
      </c>
      <c r="V82" s="259">
        <v>272</v>
      </c>
      <c r="W82" s="259">
        <v>102</v>
      </c>
      <c r="X82" s="259">
        <v>140</v>
      </c>
      <c r="Y82" s="259">
        <v>114</v>
      </c>
      <c r="Z82" s="259">
        <v>134</v>
      </c>
      <c r="AA82" s="261"/>
      <c r="AB82" s="259">
        <v>26.7</v>
      </c>
      <c r="AC82" s="259">
        <v>-98.3</v>
      </c>
      <c r="AD82" s="259">
        <v>46</v>
      </c>
    </row>
    <row r="83" spans="1:30" s="252" customFormat="1" x14ac:dyDescent="0.25">
      <c r="A83" s="451"/>
      <c r="B83" s="263" t="s">
        <v>27</v>
      </c>
      <c r="C83" s="257">
        <v>0.52600000000000002</v>
      </c>
      <c r="D83" s="257">
        <v>0.52600000000000002</v>
      </c>
      <c r="E83" s="259">
        <v>0.55600000000000005</v>
      </c>
      <c r="F83" s="259">
        <v>25</v>
      </c>
      <c r="G83" s="259">
        <v>32</v>
      </c>
      <c r="H83" s="259">
        <v>46</v>
      </c>
      <c r="I83" s="259">
        <v>32</v>
      </c>
      <c r="J83" s="259">
        <v>36</v>
      </c>
      <c r="K83" s="259">
        <v>34</v>
      </c>
      <c r="L83" s="259">
        <v>34</v>
      </c>
      <c r="M83" s="259">
        <v>37</v>
      </c>
      <c r="N83" s="259">
        <v>42</v>
      </c>
      <c r="O83" s="259">
        <v>40</v>
      </c>
      <c r="P83" s="259">
        <v>41</v>
      </c>
      <c r="Q83" s="259">
        <v>27</v>
      </c>
      <c r="R83" s="259">
        <v>28</v>
      </c>
      <c r="S83" s="259">
        <v>29</v>
      </c>
      <c r="T83" s="259">
        <v>30</v>
      </c>
      <c r="U83" s="259">
        <v>30</v>
      </c>
      <c r="V83" s="259">
        <v>272</v>
      </c>
      <c r="W83" s="259">
        <v>102</v>
      </c>
      <c r="X83" s="259">
        <v>140</v>
      </c>
      <c r="Y83" s="259">
        <v>114</v>
      </c>
      <c r="Z83" s="259">
        <v>134</v>
      </c>
      <c r="AA83" s="261"/>
      <c r="AB83" s="259">
        <v>27.48</v>
      </c>
      <c r="AC83" s="259">
        <v>-99.51</v>
      </c>
      <c r="AD83" s="259">
        <v>130</v>
      </c>
    </row>
    <row r="84" spans="1:30" s="252" customFormat="1" x14ac:dyDescent="0.25">
      <c r="A84" s="255" t="s">
        <v>28</v>
      </c>
      <c r="B84" s="263" t="s">
        <v>29</v>
      </c>
      <c r="C84" s="257">
        <v>0.90900000000000003</v>
      </c>
      <c r="D84" s="257">
        <v>0.90900000000000003</v>
      </c>
      <c r="E84" s="259">
        <v>0.90900000000000003</v>
      </c>
      <c r="F84" s="259">
        <v>23</v>
      </c>
      <c r="G84" s="259">
        <v>24</v>
      </c>
      <c r="H84" s="259">
        <v>33</v>
      </c>
      <c r="I84" s="259">
        <v>21</v>
      </c>
      <c r="J84" s="259">
        <v>23</v>
      </c>
      <c r="K84" s="259">
        <v>22</v>
      </c>
      <c r="L84" s="259">
        <v>22</v>
      </c>
      <c r="M84" s="259">
        <v>27</v>
      </c>
      <c r="N84" s="259">
        <v>29</v>
      </c>
      <c r="O84" s="259">
        <v>29</v>
      </c>
      <c r="P84" s="259">
        <v>28</v>
      </c>
      <c r="Q84" s="259">
        <v>20</v>
      </c>
      <c r="R84" s="259">
        <v>21</v>
      </c>
      <c r="S84" s="259">
        <v>21</v>
      </c>
      <c r="T84" s="259">
        <v>21</v>
      </c>
      <c r="U84" s="259">
        <v>22</v>
      </c>
      <c r="V84" s="259">
        <v>272</v>
      </c>
      <c r="W84" s="259">
        <v>102</v>
      </c>
      <c r="X84" s="259">
        <v>140</v>
      </c>
      <c r="Y84" s="259">
        <v>114</v>
      </c>
      <c r="Z84" s="259">
        <v>134</v>
      </c>
      <c r="AA84" s="261"/>
      <c r="AB84" s="259">
        <v>19.3</v>
      </c>
      <c r="AC84" s="259">
        <v>-98.24</v>
      </c>
      <c r="AD84" s="259">
        <v>2299</v>
      </c>
    </row>
    <row r="85" spans="1:30" s="252" customFormat="1" x14ac:dyDescent="0.25">
      <c r="A85" s="449" t="s">
        <v>30</v>
      </c>
      <c r="B85" s="263" t="s">
        <v>31</v>
      </c>
      <c r="C85" s="257">
        <v>0.52600000000000002</v>
      </c>
      <c r="D85" s="257">
        <v>0.52600000000000002</v>
      </c>
      <c r="E85" s="259">
        <v>0.625</v>
      </c>
      <c r="F85" s="259">
        <v>25</v>
      </c>
      <c r="G85" s="259">
        <v>31</v>
      </c>
      <c r="H85" s="259">
        <v>45</v>
      </c>
      <c r="I85" s="259">
        <v>31</v>
      </c>
      <c r="J85" s="259">
        <v>34</v>
      </c>
      <c r="K85" s="259">
        <v>32</v>
      </c>
      <c r="L85" s="259">
        <v>32</v>
      </c>
      <c r="M85" s="259">
        <v>36</v>
      </c>
      <c r="N85" s="259">
        <v>40</v>
      </c>
      <c r="O85" s="259">
        <v>38</v>
      </c>
      <c r="P85" s="259">
        <v>39</v>
      </c>
      <c r="Q85" s="259">
        <v>26</v>
      </c>
      <c r="R85" s="259">
        <v>27</v>
      </c>
      <c r="S85" s="259">
        <v>28</v>
      </c>
      <c r="T85" s="259">
        <v>29</v>
      </c>
      <c r="U85" s="259">
        <v>29</v>
      </c>
      <c r="V85" s="259">
        <v>272</v>
      </c>
      <c r="W85" s="259">
        <v>102</v>
      </c>
      <c r="X85" s="259">
        <v>140</v>
      </c>
      <c r="Y85" s="259">
        <v>114</v>
      </c>
      <c r="Z85" s="259">
        <v>134</v>
      </c>
      <c r="AA85" s="261" t="s">
        <v>80</v>
      </c>
      <c r="AB85" s="259">
        <v>18.14</v>
      </c>
      <c r="AC85" s="259">
        <v>-94.43</v>
      </c>
      <c r="AD85" s="259">
        <v>27</v>
      </c>
    </row>
    <row r="86" spans="1:30" s="252" customFormat="1" x14ac:dyDescent="0.25">
      <c r="A86" s="450"/>
      <c r="B86" s="263" t="s">
        <v>32</v>
      </c>
      <c r="C86" s="257">
        <v>0.71399999999999997</v>
      </c>
      <c r="D86" s="257">
        <v>0.71399999999999997</v>
      </c>
      <c r="E86" s="259">
        <v>0.90900000000000003</v>
      </c>
      <c r="F86" s="259">
        <v>24</v>
      </c>
      <c r="G86" s="259">
        <v>27</v>
      </c>
      <c r="H86" s="259">
        <v>38</v>
      </c>
      <c r="I86" s="259">
        <v>25</v>
      </c>
      <c r="J86" s="259">
        <v>28</v>
      </c>
      <c r="K86" s="259">
        <v>27</v>
      </c>
      <c r="L86" s="259">
        <v>27</v>
      </c>
      <c r="M86" s="259">
        <v>31</v>
      </c>
      <c r="N86" s="259">
        <v>34</v>
      </c>
      <c r="O86" s="259">
        <v>33</v>
      </c>
      <c r="P86" s="259">
        <v>33</v>
      </c>
      <c r="Q86" s="259">
        <v>22</v>
      </c>
      <c r="R86" s="259">
        <v>24</v>
      </c>
      <c r="S86" s="259">
        <v>24</v>
      </c>
      <c r="T86" s="259">
        <v>25</v>
      </c>
      <c r="U86" s="259">
        <v>25</v>
      </c>
      <c r="V86" s="259">
        <v>272</v>
      </c>
      <c r="W86" s="259">
        <v>102</v>
      </c>
      <c r="X86" s="259">
        <v>140</v>
      </c>
      <c r="Y86" s="259">
        <v>114</v>
      </c>
      <c r="Z86" s="259">
        <v>134</v>
      </c>
      <c r="AA86" s="261"/>
      <c r="AB86" s="259">
        <v>18.89</v>
      </c>
      <c r="AC86" s="259">
        <v>-96.93</v>
      </c>
      <c r="AD86" s="259">
        <v>868</v>
      </c>
    </row>
    <row r="87" spans="1:30" s="252" customFormat="1" x14ac:dyDescent="0.25">
      <c r="A87" s="450"/>
      <c r="B87" s="263" t="s">
        <v>33</v>
      </c>
      <c r="C87" s="257">
        <v>0.71399999999999997</v>
      </c>
      <c r="D87" s="257">
        <v>0.71399999999999997</v>
      </c>
      <c r="E87" s="259">
        <v>0.90900000000000003</v>
      </c>
      <c r="F87" s="259">
        <v>23</v>
      </c>
      <c r="G87" s="259">
        <v>25</v>
      </c>
      <c r="H87" s="259">
        <v>36</v>
      </c>
      <c r="I87" s="259">
        <v>23</v>
      </c>
      <c r="J87" s="259">
        <v>25</v>
      </c>
      <c r="K87" s="259">
        <v>24</v>
      </c>
      <c r="L87" s="259">
        <v>24</v>
      </c>
      <c r="M87" s="259">
        <v>29</v>
      </c>
      <c r="N87" s="259">
        <v>32</v>
      </c>
      <c r="O87" s="259">
        <v>31</v>
      </c>
      <c r="P87" s="259">
        <v>31</v>
      </c>
      <c r="Q87" s="259">
        <v>21</v>
      </c>
      <c r="R87" s="259">
        <v>22</v>
      </c>
      <c r="S87" s="259">
        <v>23</v>
      </c>
      <c r="T87" s="259">
        <v>23</v>
      </c>
      <c r="U87" s="259">
        <v>23</v>
      </c>
      <c r="V87" s="259">
        <v>272</v>
      </c>
      <c r="W87" s="259">
        <v>102</v>
      </c>
      <c r="X87" s="259">
        <v>140</v>
      </c>
      <c r="Y87" s="259">
        <v>114</v>
      </c>
      <c r="Z87" s="259">
        <v>134</v>
      </c>
      <c r="AA87" s="261" t="s">
        <v>80</v>
      </c>
      <c r="AB87" s="259">
        <v>19.54</v>
      </c>
      <c r="AC87" s="259">
        <v>-96.91</v>
      </c>
      <c r="AD87" s="259">
        <v>1550</v>
      </c>
    </row>
    <row r="88" spans="1:30" s="252" customFormat="1" x14ac:dyDescent="0.25">
      <c r="A88" s="450"/>
      <c r="B88" s="263" t="s">
        <v>34</v>
      </c>
      <c r="C88" s="257">
        <v>0.71399999999999997</v>
      </c>
      <c r="D88" s="257">
        <v>0.71399999999999997</v>
      </c>
      <c r="E88" s="259">
        <v>0.90900000000000003</v>
      </c>
      <c r="F88" s="259">
        <v>24</v>
      </c>
      <c r="G88" s="259">
        <v>26</v>
      </c>
      <c r="H88" s="259">
        <v>37</v>
      </c>
      <c r="I88" s="259">
        <v>24</v>
      </c>
      <c r="J88" s="259">
        <v>26</v>
      </c>
      <c r="K88" s="259">
        <v>25</v>
      </c>
      <c r="L88" s="259">
        <v>25</v>
      </c>
      <c r="M88" s="259">
        <v>29</v>
      </c>
      <c r="N88" s="259">
        <v>33</v>
      </c>
      <c r="O88" s="259">
        <v>32</v>
      </c>
      <c r="P88" s="259">
        <v>32</v>
      </c>
      <c r="Q88" s="259">
        <v>21</v>
      </c>
      <c r="R88" s="259">
        <v>23</v>
      </c>
      <c r="S88" s="259">
        <v>23</v>
      </c>
      <c r="T88" s="259">
        <v>24</v>
      </c>
      <c r="U88" s="259">
        <v>24</v>
      </c>
      <c r="V88" s="259">
        <v>272</v>
      </c>
      <c r="W88" s="259">
        <v>102</v>
      </c>
      <c r="X88" s="259">
        <v>140</v>
      </c>
      <c r="Y88" s="259">
        <v>114</v>
      </c>
      <c r="Z88" s="259">
        <v>134</v>
      </c>
      <c r="AA88" s="261"/>
      <c r="AB88" s="259">
        <v>18.850000000000001</v>
      </c>
      <c r="AC88" s="259">
        <v>-97.1</v>
      </c>
      <c r="AD88" s="259">
        <v>1241</v>
      </c>
    </row>
    <row r="89" spans="1:30" s="252" customFormat="1" x14ac:dyDescent="0.25">
      <c r="A89" s="450"/>
      <c r="B89" s="263" t="s">
        <v>35</v>
      </c>
      <c r="C89" s="257">
        <v>0.52600000000000002</v>
      </c>
      <c r="D89" s="257">
        <v>0.52600000000000002</v>
      </c>
      <c r="E89" s="259">
        <v>0.71399999999999997</v>
      </c>
      <c r="F89" s="259">
        <v>25</v>
      </c>
      <c r="G89" s="259">
        <v>30</v>
      </c>
      <c r="H89" s="259">
        <v>43</v>
      </c>
      <c r="I89" s="259">
        <v>30</v>
      </c>
      <c r="J89" s="259">
        <v>33</v>
      </c>
      <c r="K89" s="259">
        <v>31</v>
      </c>
      <c r="L89" s="259">
        <v>31</v>
      </c>
      <c r="M89" s="259">
        <v>35</v>
      </c>
      <c r="N89" s="259">
        <v>39</v>
      </c>
      <c r="O89" s="259">
        <v>37</v>
      </c>
      <c r="P89" s="259">
        <v>38</v>
      </c>
      <c r="Q89" s="259">
        <v>25</v>
      </c>
      <c r="R89" s="259">
        <v>27</v>
      </c>
      <c r="S89" s="259">
        <v>28</v>
      </c>
      <c r="T89" s="259">
        <v>28</v>
      </c>
      <c r="U89" s="259">
        <v>28</v>
      </c>
      <c r="V89" s="259">
        <v>272</v>
      </c>
      <c r="W89" s="259">
        <v>102</v>
      </c>
      <c r="X89" s="259">
        <v>140</v>
      </c>
      <c r="Y89" s="259">
        <v>114</v>
      </c>
      <c r="Z89" s="259">
        <v>134</v>
      </c>
      <c r="AA89" s="261" t="s">
        <v>80</v>
      </c>
      <c r="AB89" s="259">
        <v>20.96</v>
      </c>
      <c r="AC89" s="259">
        <v>-97.4</v>
      </c>
      <c r="AD89" s="259">
        <v>21</v>
      </c>
    </row>
    <row r="90" spans="1:30" s="252" customFormat="1" x14ac:dyDescent="0.25">
      <c r="A90" s="450"/>
      <c r="B90" s="263" t="s">
        <v>36</v>
      </c>
      <c r="C90" s="257">
        <v>0.52600000000000002</v>
      </c>
      <c r="D90" s="257">
        <v>0.52600000000000002</v>
      </c>
      <c r="E90" s="259">
        <v>0.625</v>
      </c>
      <c r="F90" s="259">
        <v>25</v>
      </c>
      <c r="G90" s="259">
        <v>31</v>
      </c>
      <c r="H90" s="259">
        <v>45</v>
      </c>
      <c r="I90" s="259">
        <v>31</v>
      </c>
      <c r="J90" s="259">
        <v>35</v>
      </c>
      <c r="K90" s="259">
        <v>32</v>
      </c>
      <c r="L90" s="259">
        <v>33</v>
      </c>
      <c r="M90" s="259">
        <v>36</v>
      </c>
      <c r="N90" s="259">
        <v>40</v>
      </c>
      <c r="O90" s="259">
        <v>38</v>
      </c>
      <c r="P90" s="259">
        <v>40</v>
      </c>
      <c r="Q90" s="259">
        <v>26</v>
      </c>
      <c r="R90" s="259">
        <v>27</v>
      </c>
      <c r="S90" s="259">
        <v>29</v>
      </c>
      <c r="T90" s="259">
        <v>29</v>
      </c>
      <c r="U90" s="259">
        <v>29</v>
      </c>
      <c r="V90" s="259">
        <v>272</v>
      </c>
      <c r="W90" s="259">
        <v>102</v>
      </c>
      <c r="X90" s="259">
        <v>140</v>
      </c>
      <c r="Y90" s="259">
        <v>114</v>
      </c>
      <c r="Z90" s="259">
        <v>134</v>
      </c>
      <c r="AA90" s="261" t="s">
        <v>80</v>
      </c>
      <c r="AB90" s="259">
        <v>20.53</v>
      </c>
      <c r="AC90" s="259">
        <v>-97.45</v>
      </c>
      <c r="AD90" s="259">
        <v>64</v>
      </c>
    </row>
    <row r="91" spans="1:30" s="252" customFormat="1" x14ac:dyDescent="0.25">
      <c r="A91" s="451"/>
      <c r="B91" s="263" t="s">
        <v>37</v>
      </c>
      <c r="C91" s="257">
        <v>0.52600000000000002</v>
      </c>
      <c r="D91" s="257">
        <v>0.52600000000000002</v>
      </c>
      <c r="E91" s="259">
        <v>0.625</v>
      </c>
      <c r="F91" s="259">
        <v>25</v>
      </c>
      <c r="G91" s="259">
        <v>31</v>
      </c>
      <c r="H91" s="259">
        <v>44</v>
      </c>
      <c r="I91" s="259">
        <v>31</v>
      </c>
      <c r="J91" s="259">
        <v>34</v>
      </c>
      <c r="K91" s="259">
        <v>32</v>
      </c>
      <c r="L91" s="259">
        <v>32</v>
      </c>
      <c r="M91" s="259">
        <v>36</v>
      </c>
      <c r="N91" s="259">
        <v>40</v>
      </c>
      <c r="O91" s="259">
        <v>38</v>
      </c>
      <c r="P91" s="259">
        <v>39</v>
      </c>
      <c r="Q91" s="259">
        <v>26</v>
      </c>
      <c r="R91" s="259">
        <v>27</v>
      </c>
      <c r="S91" s="259">
        <v>28</v>
      </c>
      <c r="T91" s="259">
        <v>28</v>
      </c>
      <c r="U91" s="259">
        <v>29</v>
      </c>
      <c r="V91" s="259">
        <v>272</v>
      </c>
      <c r="W91" s="259">
        <v>102</v>
      </c>
      <c r="X91" s="259">
        <v>140</v>
      </c>
      <c r="Y91" s="259">
        <v>114</v>
      </c>
      <c r="Z91" s="259">
        <v>134</v>
      </c>
      <c r="AA91" s="261" t="s">
        <v>80</v>
      </c>
      <c r="AB91" s="259">
        <v>20.51</v>
      </c>
      <c r="AC91" s="259">
        <v>-97.44</v>
      </c>
      <c r="AD91" s="259">
        <v>76</v>
      </c>
    </row>
    <row r="92" spans="1:30" s="252" customFormat="1" x14ac:dyDescent="0.25">
      <c r="A92" s="449" t="s">
        <v>38</v>
      </c>
      <c r="B92" s="263" t="s">
        <v>39</v>
      </c>
      <c r="C92" s="257">
        <v>0.52600000000000002</v>
      </c>
      <c r="D92" s="257">
        <v>0.52600000000000002</v>
      </c>
      <c r="E92" s="259">
        <v>0.625</v>
      </c>
      <c r="F92" s="259">
        <v>25</v>
      </c>
      <c r="G92" s="259">
        <v>31</v>
      </c>
      <c r="H92" s="259">
        <v>44</v>
      </c>
      <c r="I92" s="259">
        <v>31</v>
      </c>
      <c r="J92" s="259">
        <v>34</v>
      </c>
      <c r="K92" s="259">
        <v>32</v>
      </c>
      <c r="L92" s="259">
        <v>32</v>
      </c>
      <c r="M92" s="259">
        <v>36</v>
      </c>
      <c r="N92" s="259">
        <v>40</v>
      </c>
      <c r="O92" s="259">
        <v>38</v>
      </c>
      <c r="P92" s="259">
        <v>39</v>
      </c>
      <c r="Q92" s="259">
        <v>26</v>
      </c>
      <c r="R92" s="259">
        <v>27</v>
      </c>
      <c r="S92" s="259">
        <v>28</v>
      </c>
      <c r="T92" s="259">
        <v>28</v>
      </c>
      <c r="U92" s="259">
        <v>29</v>
      </c>
      <c r="V92" s="259">
        <v>284</v>
      </c>
      <c r="W92" s="259">
        <v>95</v>
      </c>
      <c r="X92" s="259">
        <v>152</v>
      </c>
      <c r="Y92" s="259">
        <v>119</v>
      </c>
      <c r="Z92" s="259">
        <v>133</v>
      </c>
      <c r="AA92" s="261" t="s">
        <v>80</v>
      </c>
      <c r="AB92" s="259">
        <v>20.97</v>
      </c>
      <c r="AC92" s="259">
        <v>-89.63</v>
      </c>
      <c r="AD92" s="259">
        <v>12</v>
      </c>
    </row>
    <row r="93" spans="1:30" s="252" customFormat="1" x14ac:dyDescent="0.25">
      <c r="A93" s="450"/>
      <c r="B93" s="263" t="s">
        <v>40</v>
      </c>
      <c r="C93" s="257">
        <v>0.52600000000000002</v>
      </c>
      <c r="D93" s="257">
        <v>0.52600000000000002</v>
      </c>
      <c r="E93" s="259">
        <v>0.71399999999999997</v>
      </c>
      <c r="F93" s="259">
        <v>25</v>
      </c>
      <c r="G93" s="259">
        <v>30</v>
      </c>
      <c r="H93" s="259">
        <v>44</v>
      </c>
      <c r="I93" s="259">
        <v>30</v>
      </c>
      <c r="J93" s="259">
        <v>34</v>
      </c>
      <c r="K93" s="259">
        <v>31</v>
      </c>
      <c r="L93" s="259">
        <v>32</v>
      </c>
      <c r="M93" s="259">
        <v>35</v>
      </c>
      <c r="N93" s="259">
        <v>39</v>
      </c>
      <c r="O93" s="259">
        <v>38</v>
      </c>
      <c r="P93" s="259">
        <v>39</v>
      </c>
      <c r="Q93" s="259">
        <v>25</v>
      </c>
      <c r="R93" s="259">
        <v>27</v>
      </c>
      <c r="S93" s="259">
        <v>28</v>
      </c>
      <c r="T93" s="259">
        <v>28</v>
      </c>
      <c r="U93" s="259">
        <v>28</v>
      </c>
      <c r="V93" s="259">
        <v>284</v>
      </c>
      <c r="W93" s="259">
        <v>95</v>
      </c>
      <c r="X93" s="259">
        <v>152</v>
      </c>
      <c r="Y93" s="259">
        <v>119</v>
      </c>
      <c r="Z93" s="259">
        <v>133</v>
      </c>
      <c r="AA93" s="261" t="s">
        <v>80</v>
      </c>
      <c r="AB93" s="259">
        <v>21.28</v>
      </c>
      <c r="AC93" s="259">
        <v>-89.67</v>
      </c>
      <c r="AD93" s="259">
        <v>2</v>
      </c>
    </row>
    <row r="94" spans="1:30" s="252" customFormat="1" x14ac:dyDescent="0.25">
      <c r="A94" s="451"/>
      <c r="B94" s="263" t="s">
        <v>41</v>
      </c>
      <c r="C94" s="257">
        <v>0.52600000000000002</v>
      </c>
      <c r="D94" s="257">
        <v>0.52600000000000002</v>
      </c>
      <c r="E94" s="259">
        <v>0.71399999999999997</v>
      </c>
      <c r="F94" s="259">
        <v>25</v>
      </c>
      <c r="G94" s="259">
        <v>30</v>
      </c>
      <c r="H94" s="259">
        <v>43</v>
      </c>
      <c r="I94" s="259">
        <v>30</v>
      </c>
      <c r="J94" s="259">
        <v>33</v>
      </c>
      <c r="K94" s="259">
        <v>31</v>
      </c>
      <c r="L94" s="259">
        <v>31</v>
      </c>
      <c r="M94" s="259">
        <v>35</v>
      </c>
      <c r="N94" s="259">
        <v>39</v>
      </c>
      <c r="O94" s="259">
        <v>37</v>
      </c>
      <c r="P94" s="259">
        <v>38</v>
      </c>
      <c r="Q94" s="259">
        <v>25</v>
      </c>
      <c r="R94" s="259">
        <v>27</v>
      </c>
      <c r="S94" s="259">
        <v>28</v>
      </c>
      <c r="T94" s="259">
        <v>28</v>
      </c>
      <c r="U94" s="259">
        <v>28</v>
      </c>
      <c r="V94" s="259">
        <v>284</v>
      </c>
      <c r="W94" s="259">
        <v>95</v>
      </c>
      <c r="X94" s="259">
        <v>152</v>
      </c>
      <c r="Y94" s="259">
        <v>119</v>
      </c>
      <c r="Z94" s="259">
        <v>133</v>
      </c>
      <c r="AA94" s="261" t="s">
        <v>80</v>
      </c>
      <c r="AB94" s="259">
        <v>20.69</v>
      </c>
      <c r="AC94" s="259">
        <v>-88.2</v>
      </c>
      <c r="AD94" s="259">
        <v>23</v>
      </c>
    </row>
    <row r="95" spans="1:30" s="252" customFormat="1" x14ac:dyDescent="0.25">
      <c r="A95" s="449" t="s">
        <v>42</v>
      </c>
      <c r="B95" s="263" t="s">
        <v>43</v>
      </c>
      <c r="C95" s="257">
        <v>0.83299999999999996</v>
      </c>
      <c r="D95" s="257">
        <v>0.83299999999999996</v>
      </c>
      <c r="E95" s="259">
        <v>0.90900000000000003</v>
      </c>
      <c r="F95" s="259">
        <v>23</v>
      </c>
      <c r="G95" s="259">
        <v>24</v>
      </c>
      <c r="H95" s="259">
        <v>34</v>
      </c>
      <c r="I95" s="259">
        <v>21</v>
      </c>
      <c r="J95" s="259">
        <v>23</v>
      </c>
      <c r="K95" s="259">
        <v>23</v>
      </c>
      <c r="L95" s="259">
        <v>22</v>
      </c>
      <c r="M95" s="259">
        <v>27</v>
      </c>
      <c r="N95" s="259">
        <v>30</v>
      </c>
      <c r="O95" s="259">
        <v>29</v>
      </c>
      <c r="P95" s="259">
        <v>29</v>
      </c>
      <c r="Q95" s="259">
        <v>20</v>
      </c>
      <c r="R95" s="259">
        <v>21</v>
      </c>
      <c r="S95" s="259">
        <v>22</v>
      </c>
      <c r="T95" s="259">
        <v>22</v>
      </c>
      <c r="U95" s="259">
        <v>22</v>
      </c>
      <c r="V95" s="259">
        <v>274</v>
      </c>
      <c r="W95" s="259">
        <v>91</v>
      </c>
      <c r="X95" s="259">
        <v>137</v>
      </c>
      <c r="Y95" s="259">
        <v>118</v>
      </c>
      <c r="Z95" s="259">
        <v>146</v>
      </c>
      <c r="AA95" s="261"/>
      <c r="AB95" s="259">
        <v>23.18</v>
      </c>
      <c r="AC95" s="259">
        <v>-102.87</v>
      </c>
      <c r="AD95" s="259">
        <v>2198</v>
      </c>
    </row>
    <row r="96" spans="1:30" s="252" customFormat="1" x14ac:dyDescent="0.25">
      <c r="A96" s="451"/>
      <c r="B96" s="263" t="s">
        <v>44</v>
      </c>
      <c r="C96" s="259">
        <v>0.90900000000000003</v>
      </c>
      <c r="D96" s="259">
        <v>0.90900000000000003</v>
      </c>
      <c r="E96" s="259">
        <v>0.90900000000000003</v>
      </c>
      <c r="F96" s="259">
        <v>22</v>
      </c>
      <c r="G96" s="259">
        <v>24</v>
      </c>
      <c r="H96" s="259">
        <v>34</v>
      </c>
      <c r="I96" s="259">
        <v>21</v>
      </c>
      <c r="J96" s="259">
        <v>23</v>
      </c>
      <c r="K96" s="259">
        <v>23</v>
      </c>
      <c r="L96" s="259">
        <v>22</v>
      </c>
      <c r="M96" s="259">
        <v>27</v>
      </c>
      <c r="N96" s="259">
        <v>30</v>
      </c>
      <c r="O96" s="259">
        <v>29</v>
      </c>
      <c r="P96" s="260">
        <v>29</v>
      </c>
      <c r="Q96" s="259">
        <v>20</v>
      </c>
      <c r="R96" s="259">
        <v>21</v>
      </c>
      <c r="S96" s="259">
        <v>22</v>
      </c>
      <c r="T96" s="259">
        <v>22</v>
      </c>
      <c r="U96" s="259">
        <v>22</v>
      </c>
      <c r="V96" s="259">
        <v>274</v>
      </c>
      <c r="W96" s="259">
        <v>91</v>
      </c>
      <c r="X96" s="259">
        <v>137</v>
      </c>
      <c r="Y96" s="259">
        <v>118</v>
      </c>
      <c r="Z96" s="259">
        <v>146</v>
      </c>
      <c r="AA96" s="261"/>
      <c r="AB96" s="259">
        <v>22.77</v>
      </c>
      <c r="AC96" s="259">
        <v>-102.58</v>
      </c>
      <c r="AD96" s="259">
        <v>2481</v>
      </c>
    </row>
    <row r="99" spans="1:1" x14ac:dyDescent="0.25">
      <c r="A99" s="187" t="s">
        <v>45</v>
      </c>
    </row>
    <row r="100" spans="1:1" x14ac:dyDescent="0.25">
      <c r="A100" s="187" t="s">
        <v>46</v>
      </c>
    </row>
    <row r="101" spans="1:1" x14ac:dyDescent="0.25">
      <c r="A101" s="187" t="s">
        <v>47</v>
      </c>
    </row>
    <row r="102" spans="1:1" x14ac:dyDescent="0.25">
      <c r="A102" s="187" t="s">
        <v>48</v>
      </c>
    </row>
  </sheetData>
  <autoFilter ref="A5:AE5"/>
  <mergeCells count="49">
    <mergeCell ref="A1:A5"/>
    <mergeCell ref="B1:B5"/>
    <mergeCell ref="C1:E3"/>
    <mergeCell ref="F1:U1"/>
    <mergeCell ref="V1:Z1"/>
    <mergeCell ref="V3:Z3"/>
    <mergeCell ref="D4:E4"/>
    <mergeCell ref="F4:F5"/>
    <mergeCell ref="G4:G5"/>
    <mergeCell ref="H4:H5"/>
    <mergeCell ref="AA1:AA5"/>
    <mergeCell ref="V2:Z2"/>
    <mergeCell ref="Q4:Q5"/>
    <mergeCell ref="V4:Z4"/>
    <mergeCell ref="F2:P2"/>
    <mergeCell ref="Q2:U2"/>
    <mergeCell ref="F3:U3"/>
    <mergeCell ref="I4:L4"/>
    <mergeCell ref="M4:P4"/>
    <mergeCell ref="R4:U4"/>
    <mergeCell ref="A44:A45"/>
    <mergeCell ref="A49:A50"/>
    <mergeCell ref="A53:A54"/>
    <mergeCell ref="A7:A8"/>
    <mergeCell ref="A9:A11"/>
    <mergeCell ref="A12:A13"/>
    <mergeCell ref="A14:A17"/>
    <mergeCell ref="A18:A19"/>
    <mergeCell ref="A20:A24"/>
    <mergeCell ref="A25:A28"/>
    <mergeCell ref="A30:A31"/>
    <mergeCell ref="A32:A33"/>
    <mergeCell ref="A34:A36"/>
    <mergeCell ref="AB1:AC4"/>
    <mergeCell ref="AD1:AD5"/>
    <mergeCell ref="A92:A94"/>
    <mergeCell ref="A95:A96"/>
    <mergeCell ref="A37:A38"/>
    <mergeCell ref="A72:A76"/>
    <mergeCell ref="A77:A78"/>
    <mergeCell ref="A79:A83"/>
    <mergeCell ref="A85:A91"/>
    <mergeCell ref="A55:A57"/>
    <mergeCell ref="A58:A59"/>
    <mergeCell ref="A60:A63"/>
    <mergeCell ref="A64:A67"/>
    <mergeCell ref="A68:A71"/>
    <mergeCell ref="A39:A43"/>
    <mergeCell ref="A46:A48"/>
  </mergeCells>
  <phoneticPr fontId="35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N68"/>
  <sheetViews>
    <sheetView topLeftCell="A13" zoomScale="90" zoomScaleNormal="90" zoomScalePageLayoutView="85" workbookViewId="0">
      <selection activeCell="O61" sqref="O61"/>
    </sheetView>
  </sheetViews>
  <sheetFormatPr baseColWidth="10" defaultColWidth="10.85546875" defaultRowHeight="12.75" x14ac:dyDescent="0.2"/>
  <cols>
    <col min="1" max="1" width="4.7109375" style="3" customWidth="1"/>
    <col min="2" max="2" width="5.7109375" style="2" customWidth="1"/>
    <col min="3" max="4" width="10.7109375" style="2" customWidth="1"/>
    <col min="5" max="5" width="5.7109375" style="2" customWidth="1"/>
    <col min="6" max="6" width="10.7109375" style="2" customWidth="1"/>
    <col min="7" max="7" width="5.7109375" style="2" customWidth="1"/>
    <col min="8" max="8" width="10.7109375" style="2" customWidth="1"/>
    <col min="9" max="9" width="5.7109375" style="2" customWidth="1"/>
    <col min="10" max="10" width="10.7109375" style="2" customWidth="1"/>
    <col min="11" max="11" width="5.7109375" style="2" customWidth="1"/>
    <col min="12" max="12" width="10.7109375" style="2" customWidth="1"/>
    <col min="13" max="13" width="5.85546875" style="2" customWidth="1"/>
    <col min="14" max="14" width="10.85546875" style="3"/>
    <col min="15" max="16384" width="10.85546875" style="2"/>
  </cols>
  <sheetData>
    <row r="1" spans="2:13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2:13" x14ac:dyDescent="0.2">
      <c r="B2" s="4" t="s">
        <v>349</v>
      </c>
      <c r="C2" s="4"/>
      <c r="D2" s="4"/>
      <c r="E2" s="4"/>
      <c r="F2" s="4"/>
      <c r="G2" s="4"/>
      <c r="H2" s="4"/>
      <c r="I2" s="4"/>
      <c r="J2" s="4"/>
      <c r="K2" s="4"/>
      <c r="L2" s="3"/>
      <c r="M2" s="3"/>
    </row>
    <row r="3" spans="2:13" ht="15" customHeight="1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x14ac:dyDescent="0.2">
      <c r="B4" s="3" t="s">
        <v>350</v>
      </c>
      <c r="C4" s="3" t="s">
        <v>339</v>
      </c>
      <c r="D4" s="370" t="str">
        <f>Hoja1!E31</f>
        <v>Hermosillo</v>
      </c>
      <c r="E4" s="371"/>
      <c r="F4" s="371"/>
      <c r="G4" s="371"/>
      <c r="H4" s="371"/>
      <c r="I4" s="371"/>
      <c r="J4" s="372"/>
      <c r="K4" s="3"/>
      <c r="L4" s="3"/>
      <c r="M4" s="3"/>
    </row>
    <row r="5" spans="2:13" ht="6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2:13" x14ac:dyDescent="0.2">
      <c r="B6" s="3"/>
      <c r="C6" s="3" t="s">
        <v>351</v>
      </c>
      <c r="D6" s="191">
        <f>VLOOKUP($D$4,'Tabla 1'!$B$6:$AD$96,27,FALSE)</f>
        <v>29.9</v>
      </c>
      <c r="E6" s="3"/>
      <c r="F6" s="191">
        <f>VLOOKUP($D$4,'Tabla 1'!$B$6:$AD$96,28,FALSE)</f>
        <v>-110.96</v>
      </c>
      <c r="G6" s="3"/>
      <c r="H6" s="3"/>
      <c r="I6" s="3"/>
      <c r="J6" s="3"/>
      <c r="K6" s="3"/>
      <c r="L6" s="3"/>
      <c r="M6" s="3"/>
    </row>
    <row r="7" spans="2:13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2:13" x14ac:dyDescent="0.2">
      <c r="B8" s="3" t="s">
        <v>352</v>
      </c>
      <c r="C8" s="17" t="s">
        <v>353</v>
      </c>
      <c r="D8" s="17"/>
      <c r="E8" s="17"/>
      <c r="F8" s="17"/>
      <c r="G8" s="17"/>
      <c r="H8" s="17"/>
      <c r="I8" s="17"/>
      <c r="J8" s="17"/>
      <c r="K8" s="17"/>
      <c r="L8" s="3"/>
      <c r="M8" s="3"/>
    </row>
    <row r="9" spans="2:13" ht="6" customHeight="1" x14ac:dyDescent="0.2">
      <c r="B9" s="3"/>
      <c r="C9" s="17"/>
      <c r="D9" s="17"/>
      <c r="E9" s="17"/>
      <c r="F9" s="17"/>
      <c r="G9" s="17"/>
      <c r="H9" s="17"/>
      <c r="I9" s="17"/>
      <c r="J9" s="17"/>
      <c r="K9" s="17"/>
      <c r="L9" s="3"/>
      <c r="M9" s="3"/>
    </row>
    <row r="10" spans="2:13" x14ac:dyDescent="0.2">
      <c r="B10" s="3"/>
      <c r="C10" s="17" t="s">
        <v>354</v>
      </c>
      <c r="D10" s="191">
        <f>VLOOKUP($D$4,'Tabla 1'!$B$6:$AA$96,7,FALSE)</f>
        <v>48</v>
      </c>
      <c r="E10" s="17"/>
      <c r="F10" s="266">
        <f>VLOOKUP($D$4,'Tabla 1'!$B$6:$AA$96,5,FALSE)</f>
        <v>25</v>
      </c>
      <c r="G10" s="17" t="s">
        <v>355</v>
      </c>
      <c r="H10" s="17"/>
      <c r="I10" s="17"/>
      <c r="J10" s="191">
        <f>VLOOKUP($D$4,'Tabla 1'!$B$6:$AA$96,6,FALSE)</f>
        <v>33</v>
      </c>
      <c r="K10" s="17"/>
      <c r="L10" s="3"/>
      <c r="M10" s="3"/>
    </row>
    <row r="11" spans="2:13" ht="6" customHeight="1" x14ac:dyDescent="0.2">
      <c r="B11" s="3"/>
      <c r="C11" s="17"/>
      <c r="D11" s="17"/>
      <c r="E11" s="17"/>
      <c r="F11" s="17"/>
      <c r="G11" s="17"/>
      <c r="H11" s="17"/>
      <c r="I11" s="17"/>
      <c r="J11" s="21"/>
      <c r="K11" s="17"/>
      <c r="L11" s="3"/>
      <c r="M11" s="3"/>
    </row>
    <row r="12" spans="2:13" x14ac:dyDescent="0.2">
      <c r="B12" s="3"/>
      <c r="C12" s="17" t="s">
        <v>356</v>
      </c>
      <c r="D12" s="17"/>
      <c r="E12" s="17"/>
      <c r="F12" s="17"/>
      <c r="G12" s="17" t="s">
        <v>363</v>
      </c>
      <c r="H12" s="17"/>
      <c r="I12" s="17"/>
      <c r="J12" s="21"/>
      <c r="K12" s="17"/>
      <c r="L12" s="3"/>
      <c r="M12" s="3"/>
    </row>
    <row r="13" spans="2:13" x14ac:dyDescent="0.2">
      <c r="B13" s="3"/>
      <c r="C13" s="17"/>
      <c r="D13" s="17"/>
      <c r="E13" s="17"/>
      <c r="F13" s="17"/>
      <c r="G13" s="17"/>
      <c r="H13" s="17"/>
      <c r="I13" s="17"/>
      <c r="J13" s="21"/>
      <c r="K13" s="17"/>
      <c r="L13" s="3"/>
      <c r="M13" s="3"/>
    </row>
    <row r="14" spans="2:13" x14ac:dyDescent="0.2">
      <c r="B14" s="1"/>
      <c r="C14" s="21"/>
      <c r="D14" s="21" t="s">
        <v>361</v>
      </c>
      <c r="E14" s="21"/>
      <c r="F14" s="21" t="s">
        <v>362</v>
      </c>
      <c r="G14" s="21"/>
      <c r="H14" s="192" t="s">
        <v>364</v>
      </c>
      <c r="I14" s="21"/>
      <c r="J14" s="191">
        <f>VLOOKUP($D$4,'Tabla 1'!$B$6:$AA$96,16,FALSE)</f>
        <v>28</v>
      </c>
      <c r="K14" s="193"/>
      <c r="L14" s="3"/>
      <c r="M14" s="3"/>
    </row>
    <row r="15" spans="2:13" ht="6" customHeight="1" x14ac:dyDescent="0.2">
      <c r="B15" s="1"/>
      <c r="C15" s="21"/>
      <c r="D15" s="21"/>
      <c r="E15" s="21"/>
      <c r="F15" s="21"/>
      <c r="G15" s="21"/>
      <c r="H15" s="21"/>
      <c r="I15" s="21"/>
      <c r="J15" s="194"/>
      <c r="K15" s="21"/>
      <c r="L15" s="3"/>
      <c r="M15" s="3"/>
    </row>
    <row r="16" spans="2:13" x14ac:dyDescent="0.2">
      <c r="B16" s="3"/>
      <c r="C16" s="17" t="s">
        <v>357</v>
      </c>
      <c r="D16" s="191">
        <f>VLOOKUP($D$4,'Tabla 1'!$B$6:$AA$96,8,FALSE)</f>
        <v>34</v>
      </c>
      <c r="E16" s="194"/>
      <c r="F16" s="191">
        <f>VLOOKUP($D$4,'Tabla 1'!$B$6:$AA$96,12,FALSE)</f>
        <v>39</v>
      </c>
      <c r="G16" s="17"/>
      <c r="H16" s="139" t="s">
        <v>324</v>
      </c>
      <c r="I16" s="17"/>
      <c r="J16" s="191">
        <f>VLOOKUP($D$4,'Tabla 1'!$B$6:$AA$96,17,FALSE)</f>
        <v>29</v>
      </c>
      <c r="K16" s="17"/>
      <c r="L16" s="3"/>
      <c r="M16" s="3"/>
    </row>
    <row r="17" spans="2:13" ht="6" customHeight="1" x14ac:dyDescent="0.2">
      <c r="B17" s="3"/>
      <c r="C17" s="17"/>
      <c r="D17" s="194"/>
      <c r="E17" s="194"/>
      <c r="F17" s="194"/>
      <c r="G17" s="17"/>
      <c r="H17" s="17"/>
      <c r="I17" s="17"/>
      <c r="J17" s="194"/>
      <c r="K17" s="17"/>
      <c r="L17" s="3"/>
      <c r="M17" s="3"/>
    </row>
    <row r="18" spans="2:13" x14ac:dyDescent="0.2">
      <c r="B18" s="3"/>
      <c r="C18" s="17" t="s">
        <v>358</v>
      </c>
      <c r="D18" s="191">
        <f>VLOOKUP($D$4,'Tabla 1'!$B$6:$AA$96,9,FALSE)</f>
        <v>38</v>
      </c>
      <c r="E18" s="194"/>
      <c r="F18" s="191">
        <f>VLOOKUP($D$4,'Tabla 1'!$B$6:$AA$96,13,FALSE)</f>
        <v>43</v>
      </c>
      <c r="G18" s="17"/>
      <c r="H18" s="17"/>
      <c r="I18" s="17"/>
      <c r="J18" s="191">
        <f>VLOOKUP($D$4,'Tabla 1'!$B$6:$AA$96,18,FALSE)</f>
        <v>30</v>
      </c>
      <c r="K18" s="17"/>
      <c r="L18" s="3"/>
      <c r="M18" s="3"/>
    </row>
    <row r="19" spans="2:13" ht="6" customHeight="1" x14ac:dyDescent="0.2">
      <c r="B19" s="3"/>
      <c r="C19" s="17"/>
      <c r="D19" s="194"/>
      <c r="E19" s="194"/>
      <c r="F19" s="194"/>
      <c r="G19" s="17"/>
      <c r="H19" s="17"/>
      <c r="I19" s="17"/>
      <c r="J19" s="194"/>
      <c r="K19" s="17"/>
      <c r="L19" s="3"/>
      <c r="M19" s="3"/>
    </row>
    <row r="20" spans="2:13" x14ac:dyDescent="0.2">
      <c r="B20" s="3"/>
      <c r="C20" s="17" t="s">
        <v>359</v>
      </c>
      <c r="D20" s="191">
        <f>VLOOKUP($D$4,'Tabla 1'!$B$6:$AA$96,10,FALSE)</f>
        <v>35</v>
      </c>
      <c r="E20" s="194"/>
      <c r="F20" s="191">
        <f>VLOOKUP($D$4,'Tabla 1'!$B$6:$AA$96,14,FALSE)</f>
        <v>41</v>
      </c>
      <c r="G20" s="17"/>
      <c r="H20" s="17"/>
      <c r="I20" s="17"/>
      <c r="J20" s="191">
        <f>VLOOKUP($D$4,'Tabla 1'!$B$6:$AA$96,19,FALSE)</f>
        <v>31</v>
      </c>
      <c r="K20" s="17"/>
      <c r="L20" s="3"/>
      <c r="M20" s="3"/>
    </row>
    <row r="21" spans="2:13" ht="6" customHeight="1" x14ac:dyDescent="0.2">
      <c r="B21" s="3"/>
      <c r="C21" s="17"/>
      <c r="D21" s="194"/>
      <c r="E21" s="194"/>
      <c r="F21" s="194"/>
      <c r="G21" s="17"/>
      <c r="H21" s="17"/>
      <c r="I21" s="17"/>
      <c r="J21" s="194"/>
      <c r="K21" s="17"/>
      <c r="L21" s="3"/>
      <c r="M21" s="3"/>
    </row>
    <row r="22" spans="2:13" x14ac:dyDescent="0.2">
      <c r="B22" s="3"/>
      <c r="C22" s="17" t="s">
        <v>360</v>
      </c>
      <c r="D22" s="191">
        <f>VLOOKUP($D$4,'Tabla 1'!$B$6:$AA$96,11,FALSE)</f>
        <v>36</v>
      </c>
      <c r="E22" s="194"/>
      <c r="F22" s="191">
        <f>VLOOKUP($D$4,'Tabla 1'!$B$6:$AA$96,15,FALSE)</f>
        <v>43</v>
      </c>
      <c r="G22" s="17"/>
      <c r="H22" s="17"/>
      <c r="I22" s="17"/>
      <c r="J22" s="191">
        <f>VLOOKUP($D$4,'Tabla 1'!$B$6:$AA$96,20,FALSE)</f>
        <v>31</v>
      </c>
      <c r="K22" s="17"/>
      <c r="L22" s="3"/>
      <c r="M22" s="3"/>
    </row>
    <row r="23" spans="2:13" x14ac:dyDescent="0.2">
      <c r="B23" s="3"/>
      <c r="C23" s="17"/>
      <c r="D23" s="17"/>
      <c r="E23" s="17"/>
      <c r="F23" s="17"/>
      <c r="G23" s="17"/>
      <c r="H23" s="17"/>
      <c r="I23" s="17"/>
      <c r="J23" s="17"/>
      <c r="K23" s="17"/>
      <c r="L23" s="3"/>
      <c r="M23" s="3"/>
    </row>
    <row r="24" spans="2:13" x14ac:dyDescent="0.2">
      <c r="B24" s="3" t="s">
        <v>365</v>
      </c>
      <c r="C24" s="17" t="s">
        <v>366</v>
      </c>
      <c r="D24" s="17"/>
      <c r="E24" s="17"/>
      <c r="F24" s="17"/>
      <c r="G24" s="17"/>
      <c r="H24" s="17"/>
      <c r="I24" s="17"/>
      <c r="J24" s="17"/>
      <c r="K24" s="17"/>
      <c r="L24" s="3"/>
      <c r="M24" s="3"/>
    </row>
    <row r="25" spans="2:13" ht="6" customHeight="1" x14ac:dyDescent="0.2">
      <c r="B25" s="3"/>
      <c r="C25" s="17"/>
      <c r="D25" s="17"/>
      <c r="E25" s="17"/>
      <c r="F25" s="17"/>
      <c r="G25" s="17"/>
      <c r="H25" s="17"/>
      <c r="I25" s="17"/>
      <c r="J25" s="17"/>
      <c r="K25" s="17"/>
      <c r="L25" s="3"/>
      <c r="M25" s="3"/>
    </row>
    <row r="26" spans="2:13" x14ac:dyDescent="0.2">
      <c r="B26" s="3"/>
      <c r="C26" s="17" t="s">
        <v>367</v>
      </c>
      <c r="D26" s="368">
        <f>VLOOKUP($D$4,'Tabla 1'!$B$6:$AA$96,2,FALSE)</f>
        <v>0.47599999999999998</v>
      </c>
      <c r="E26" s="369"/>
      <c r="F26" s="17"/>
      <c r="G26" s="17" t="s">
        <v>368</v>
      </c>
      <c r="H26" s="368">
        <f>IF(Hoja1!D62&gt;3,VLOOKUP($D$4,'Tabla 1'!$B$6:$AA$96,4,FALSE),VLOOKUP($D$4,'Tabla 1'!$B$6:$AA$96,2,FALSE))</f>
        <v>0.47599999999999998</v>
      </c>
      <c r="I26" s="369"/>
      <c r="J26" s="17"/>
      <c r="K26" s="17"/>
      <c r="L26" s="3"/>
      <c r="M26" s="3"/>
    </row>
    <row r="27" spans="2:13" x14ac:dyDescent="0.2">
      <c r="B27" s="3"/>
      <c r="C27" s="17"/>
      <c r="D27" s="17"/>
      <c r="E27" s="17"/>
      <c r="F27" s="17"/>
      <c r="G27" s="17"/>
      <c r="H27" s="17"/>
      <c r="I27" s="17"/>
      <c r="J27" s="17"/>
      <c r="K27" s="17"/>
      <c r="L27" s="3"/>
      <c r="M27" s="3"/>
    </row>
    <row r="28" spans="2:13" x14ac:dyDescent="0.2">
      <c r="B28" s="3"/>
      <c r="C28" s="17" t="s">
        <v>364</v>
      </c>
      <c r="D28" s="17"/>
      <c r="E28" s="368">
        <v>5.952</v>
      </c>
      <c r="F28" s="369"/>
      <c r="G28" s="17"/>
      <c r="H28" s="17" t="s">
        <v>369</v>
      </c>
      <c r="I28" s="368">
        <v>5.319</v>
      </c>
      <c r="J28" s="369"/>
      <c r="K28" s="17"/>
      <c r="L28" s="3"/>
      <c r="M28" s="3"/>
    </row>
    <row r="29" spans="2:13" x14ac:dyDescent="0.2">
      <c r="B29" s="3"/>
      <c r="C29" s="17"/>
      <c r="D29" s="17"/>
      <c r="E29" s="17"/>
      <c r="F29" s="17"/>
      <c r="G29" s="17"/>
      <c r="H29" s="17"/>
      <c r="I29" s="17"/>
      <c r="J29" s="17"/>
      <c r="K29" s="17"/>
      <c r="L29" s="3"/>
      <c r="M29" s="3"/>
    </row>
    <row r="30" spans="2:13" x14ac:dyDescent="0.2">
      <c r="B30" s="3" t="s">
        <v>370</v>
      </c>
      <c r="C30" s="17" t="s">
        <v>371</v>
      </c>
      <c r="D30" s="17"/>
      <c r="E30" s="17"/>
      <c r="F30" s="17"/>
      <c r="G30" s="17"/>
      <c r="H30" s="17"/>
      <c r="I30" s="17"/>
      <c r="J30" s="17"/>
      <c r="K30" s="17"/>
      <c r="L30" s="3"/>
      <c r="M30" s="3"/>
    </row>
    <row r="31" spans="2:13" ht="6" customHeight="1" x14ac:dyDescent="0.2">
      <c r="B31" s="3"/>
      <c r="C31" s="17"/>
      <c r="D31" s="17"/>
      <c r="E31" s="17"/>
      <c r="F31" s="17"/>
      <c r="G31" s="17"/>
      <c r="H31" s="17"/>
      <c r="I31" s="17"/>
      <c r="J31" s="17"/>
      <c r="K31" s="17"/>
      <c r="L31" s="3"/>
      <c r="M31" s="3"/>
    </row>
    <row r="32" spans="2:13" x14ac:dyDescent="0.2">
      <c r="B32" s="3"/>
      <c r="C32" s="17" t="s">
        <v>364</v>
      </c>
      <c r="D32" s="17"/>
      <c r="E32" s="368">
        <f>VLOOKUP($D$4,'Tabla 1'!$B$6:$AA$96,21,FALSE)</f>
        <v>322</v>
      </c>
      <c r="F32" s="369"/>
      <c r="G32" s="195"/>
      <c r="H32" s="17"/>
      <c r="I32" s="17"/>
      <c r="J32" s="17"/>
      <c r="K32" s="17"/>
      <c r="L32" s="3"/>
      <c r="M32" s="3"/>
    </row>
    <row r="33" spans="2:13" ht="6" customHeight="1" x14ac:dyDescent="0.2">
      <c r="B33" s="3"/>
      <c r="C33" s="17"/>
      <c r="D33" s="17"/>
      <c r="E33" s="17"/>
      <c r="F33" s="17"/>
      <c r="G33" s="17"/>
      <c r="H33" s="17"/>
      <c r="I33" s="17"/>
      <c r="J33" s="17"/>
      <c r="K33" s="17"/>
      <c r="L33" s="3"/>
      <c r="M33" s="3"/>
    </row>
    <row r="34" spans="2:13" x14ac:dyDescent="0.2">
      <c r="B34" s="3"/>
      <c r="C34" s="17" t="s">
        <v>357</v>
      </c>
      <c r="D34" s="191">
        <f>VLOOKUP($D$4,'Tabla 1'!$B$6:$AA$96,22,FALSE)</f>
        <v>70</v>
      </c>
      <c r="E34" s="17"/>
      <c r="F34" s="17"/>
      <c r="G34" s="17"/>
      <c r="H34" s="17"/>
      <c r="I34" s="17"/>
      <c r="J34" s="17"/>
      <c r="K34" s="17"/>
      <c r="L34" s="3"/>
      <c r="M34" s="3"/>
    </row>
    <row r="35" spans="2:13" ht="6" customHeight="1" x14ac:dyDescent="0.2">
      <c r="B35" s="3"/>
      <c r="C35" s="17"/>
      <c r="D35" s="194"/>
      <c r="E35" s="17"/>
      <c r="F35" s="17"/>
      <c r="G35" s="17"/>
      <c r="H35" s="17"/>
      <c r="I35" s="17"/>
      <c r="J35" s="17"/>
      <c r="K35" s="17"/>
      <c r="L35" s="3"/>
      <c r="M35" s="3"/>
    </row>
    <row r="36" spans="2:13" x14ac:dyDescent="0.2">
      <c r="B36" s="3"/>
      <c r="C36" s="17" t="s">
        <v>358</v>
      </c>
      <c r="D36" s="191">
        <f>VLOOKUP($D$4,'Tabla 1'!$B$6:$AA$96,23,FALSE)</f>
        <v>159</v>
      </c>
      <c r="E36" s="17"/>
      <c r="F36" s="17"/>
      <c r="G36" s="17"/>
      <c r="H36" s="17"/>
      <c r="I36" s="17"/>
      <c r="J36" s="17"/>
      <c r="K36" s="17"/>
      <c r="L36" s="3"/>
      <c r="M36" s="3"/>
    </row>
    <row r="37" spans="2:13" ht="6" customHeight="1" x14ac:dyDescent="0.2">
      <c r="B37" s="3"/>
      <c r="C37" s="17"/>
      <c r="D37" s="194"/>
      <c r="E37" s="17"/>
      <c r="F37" s="17"/>
      <c r="G37" s="17"/>
      <c r="H37" s="17"/>
      <c r="I37" s="17"/>
      <c r="J37" s="17"/>
      <c r="K37" s="17"/>
      <c r="L37" s="3"/>
      <c r="M37" s="3"/>
    </row>
    <row r="38" spans="2:13" x14ac:dyDescent="0.2">
      <c r="B38" s="3"/>
      <c r="C38" s="17" t="s">
        <v>359</v>
      </c>
      <c r="D38" s="191">
        <f>VLOOKUP($D$4,'Tabla 1'!$B$6:$AA$96,24,FALSE)</f>
        <v>131</v>
      </c>
      <c r="E38" s="17"/>
      <c r="F38" s="17"/>
      <c r="G38" s="17"/>
      <c r="H38" s="17"/>
      <c r="I38" s="17"/>
      <c r="J38" s="17"/>
      <c r="K38" s="17"/>
      <c r="L38" s="3"/>
      <c r="M38" s="3"/>
    </row>
    <row r="39" spans="2:13" ht="6" customHeight="1" x14ac:dyDescent="0.2">
      <c r="B39" s="3"/>
      <c r="C39" s="17"/>
      <c r="D39" s="194"/>
      <c r="E39" s="17"/>
      <c r="F39" s="17"/>
      <c r="G39" s="17"/>
      <c r="H39" s="17"/>
      <c r="I39" s="17"/>
      <c r="J39" s="17"/>
      <c r="K39" s="17"/>
      <c r="L39" s="3"/>
      <c r="M39" s="3"/>
    </row>
    <row r="40" spans="2:13" x14ac:dyDescent="0.2">
      <c r="B40" s="3"/>
      <c r="C40" s="17" t="s">
        <v>360</v>
      </c>
      <c r="D40" s="191">
        <f>VLOOKUP($D$4,'Tabla 1'!$B$6:$AA$96,25,FALSE)</f>
        <v>164</v>
      </c>
      <c r="E40" s="17"/>
      <c r="F40" s="17"/>
      <c r="G40" s="17"/>
      <c r="H40" s="17"/>
      <c r="I40" s="17"/>
      <c r="J40" s="17"/>
      <c r="K40" s="17"/>
      <c r="L40" s="3"/>
      <c r="M40" s="3"/>
    </row>
    <row r="41" spans="2:13" x14ac:dyDescent="0.2">
      <c r="B41" s="3"/>
      <c r="C41" s="17"/>
      <c r="D41" s="194"/>
      <c r="E41" s="17"/>
      <c r="F41" s="17"/>
      <c r="G41" s="17"/>
      <c r="H41" s="17"/>
      <c r="I41" s="17"/>
      <c r="J41" s="17"/>
      <c r="K41" s="17"/>
      <c r="L41" s="3"/>
      <c r="M41" s="3"/>
    </row>
    <row r="42" spans="2:13" x14ac:dyDescent="0.2">
      <c r="B42" s="3" t="s">
        <v>372</v>
      </c>
      <c r="C42" s="17" t="s">
        <v>373</v>
      </c>
      <c r="D42" s="17"/>
      <c r="E42" s="17"/>
      <c r="F42" s="17"/>
      <c r="G42" s="17"/>
      <c r="H42" s="17"/>
      <c r="I42" s="17"/>
      <c r="J42" s="17"/>
      <c r="K42" s="17"/>
      <c r="L42" s="3"/>
      <c r="M42" s="3"/>
    </row>
    <row r="43" spans="2:13" x14ac:dyDescent="0.2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2:13" x14ac:dyDescent="0.2">
      <c r="B44" s="3"/>
      <c r="C44" s="3" t="s">
        <v>374</v>
      </c>
      <c r="D44" s="218"/>
      <c r="E44" s="3"/>
      <c r="F44" s="12" t="s">
        <v>375</v>
      </c>
      <c r="G44" s="3"/>
      <c r="H44" s="251"/>
      <c r="I44" s="3"/>
      <c r="J44" s="3"/>
      <c r="K44" s="3"/>
      <c r="L44" s="3"/>
      <c r="M44" s="3"/>
    </row>
    <row r="45" spans="2:13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2:13" x14ac:dyDescent="0.2">
      <c r="B46" s="3" t="s">
        <v>376</v>
      </c>
      <c r="C46" s="3" t="s">
        <v>377</v>
      </c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2:13" x14ac:dyDescent="0.2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2:13" x14ac:dyDescent="0.2">
      <c r="B48" s="3"/>
      <c r="C48" s="3" t="s">
        <v>378</v>
      </c>
      <c r="D48" s="3"/>
      <c r="E48" s="3"/>
      <c r="F48" s="51">
        <v>1</v>
      </c>
      <c r="G48" s="52"/>
      <c r="H48" s="51">
        <v>2</v>
      </c>
      <c r="I48" s="52"/>
      <c r="J48" s="51">
        <v>3</v>
      </c>
      <c r="K48" s="52"/>
      <c r="L48" s="51">
        <v>4</v>
      </c>
      <c r="M48" s="3"/>
    </row>
    <row r="49" spans="2:13" ht="6" customHeight="1" x14ac:dyDescent="0.2">
      <c r="B49" s="3"/>
      <c r="C49" s="3"/>
      <c r="D49" s="3"/>
      <c r="E49" s="3"/>
      <c r="F49" s="52"/>
      <c r="G49" s="52"/>
      <c r="H49" s="52"/>
      <c r="I49" s="52"/>
      <c r="J49" s="52"/>
      <c r="K49" s="52"/>
      <c r="L49" s="52"/>
      <c r="M49" s="3"/>
    </row>
    <row r="50" spans="2:13" x14ac:dyDescent="0.2">
      <c r="B50" s="3"/>
      <c r="C50" s="3" t="s">
        <v>379</v>
      </c>
      <c r="D50" s="3"/>
      <c r="E50" s="3"/>
      <c r="F50" s="218"/>
      <c r="G50" s="205"/>
      <c r="H50" s="201">
        <f>0.7/1.55</f>
        <v>0.45161290322580638</v>
      </c>
      <c r="I50" s="205"/>
      <c r="J50" s="218"/>
      <c r="K50" s="205"/>
      <c r="L50" s="218"/>
      <c r="M50" s="3"/>
    </row>
    <row r="51" spans="2:13" ht="6" customHeight="1" x14ac:dyDescent="0.2">
      <c r="B51" s="3"/>
      <c r="C51" s="3"/>
      <c r="D51" s="3"/>
      <c r="E51" s="3"/>
      <c r="F51" s="205"/>
      <c r="G51" s="205"/>
      <c r="H51" s="224"/>
      <c r="I51" s="205"/>
      <c r="J51" s="205"/>
      <c r="K51" s="205"/>
      <c r="L51" s="205"/>
      <c r="M51" s="3"/>
    </row>
    <row r="52" spans="2:13" x14ac:dyDescent="0.2">
      <c r="B52" s="3"/>
      <c r="C52" s="3" t="s">
        <v>380</v>
      </c>
      <c r="D52" s="3"/>
      <c r="E52" s="3"/>
      <c r="F52" s="218"/>
      <c r="G52" s="205"/>
      <c r="H52" s="201">
        <f>4.5/1.55</f>
        <v>2.903225806451613</v>
      </c>
      <c r="I52" s="205"/>
      <c r="J52" s="218"/>
      <c r="K52" s="205"/>
      <c r="L52" s="218"/>
      <c r="M52" s="3"/>
    </row>
    <row r="53" spans="2:13" ht="6" customHeight="1" x14ac:dyDescent="0.2">
      <c r="B53" s="3"/>
      <c r="C53" s="3"/>
      <c r="D53" s="3"/>
      <c r="E53" s="3"/>
      <c r="F53" s="205"/>
      <c r="G53" s="205"/>
      <c r="H53" s="224"/>
      <c r="I53" s="205"/>
      <c r="J53" s="205"/>
      <c r="K53" s="205"/>
      <c r="L53" s="205"/>
      <c r="M53" s="3"/>
    </row>
    <row r="54" spans="2:13" x14ac:dyDescent="0.2">
      <c r="B54" s="3"/>
      <c r="C54" s="3" t="s">
        <v>357</v>
      </c>
      <c r="D54" s="3"/>
      <c r="E54" s="3"/>
      <c r="F54" s="218"/>
      <c r="G54" s="205"/>
      <c r="H54" s="201"/>
      <c r="I54" s="205"/>
      <c r="J54" s="218"/>
      <c r="K54" s="205"/>
      <c r="L54" s="218"/>
      <c r="M54" s="3"/>
    </row>
    <row r="55" spans="2:13" ht="6" customHeight="1" x14ac:dyDescent="0.2">
      <c r="B55" s="3"/>
      <c r="C55" s="3"/>
      <c r="D55" s="3"/>
      <c r="E55" s="3"/>
      <c r="F55" s="205"/>
      <c r="G55" s="205"/>
      <c r="H55" s="224"/>
      <c r="I55" s="205"/>
      <c r="J55" s="205"/>
      <c r="K55" s="205"/>
      <c r="L55" s="205"/>
      <c r="M55" s="3"/>
    </row>
    <row r="56" spans="2:13" x14ac:dyDescent="0.2">
      <c r="B56" s="3"/>
      <c r="C56" s="3" t="s">
        <v>381</v>
      </c>
      <c r="D56" s="3"/>
      <c r="E56" s="3"/>
      <c r="F56" s="218"/>
      <c r="G56" s="205"/>
      <c r="H56" s="201"/>
      <c r="I56" s="205"/>
      <c r="J56" s="218"/>
      <c r="K56" s="205"/>
      <c r="L56" s="218"/>
      <c r="M56" s="3"/>
    </row>
    <row r="57" spans="2:13" ht="6" customHeight="1" x14ac:dyDescent="0.2">
      <c r="B57" s="3"/>
      <c r="C57" s="3"/>
      <c r="D57" s="3"/>
      <c r="E57" s="3"/>
      <c r="F57" s="205"/>
      <c r="G57" s="205"/>
      <c r="H57" s="224"/>
      <c r="I57" s="205"/>
      <c r="J57" s="205"/>
      <c r="K57" s="205"/>
      <c r="L57" s="205"/>
      <c r="M57" s="3"/>
    </row>
    <row r="58" spans="2:13" x14ac:dyDescent="0.2">
      <c r="B58" s="3"/>
      <c r="C58" s="3" t="s">
        <v>382</v>
      </c>
      <c r="D58" s="3"/>
      <c r="E58" s="3"/>
      <c r="F58" s="218"/>
      <c r="G58" s="205"/>
      <c r="H58" s="201">
        <v>0.501</v>
      </c>
      <c r="I58" s="205"/>
      <c r="J58" s="218"/>
      <c r="K58" s="205"/>
      <c r="L58" s="218"/>
      <c r="M58" s="3"/>
    </row>
    <row r="59" spans="2:13" x14ac:dyDescent="0.2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2:13" x14ac:dyDescent="0.2">
      <c r="B60" s="3"/>
      <c r="C60" s="3" t="s">
        <v>217</v>
      </c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2:13" x14ac:dyDescent="0.2">
      <c r="B61" s="3"/>
      <c r="C61" s="3" t="s">
        <v>218</v>
      </c>
      <c r="D61" s="49"/>
      <c r="E61" s="49"/>
      <c r="F61" s="49"/>
      <c r="G61" s="49"/>
      <c r="H61" s="49"/>
      <c r="I61" s="3"/>
      <c r="J61" s="3"/>
      <c r="K61" s="3"/>
      <c r="L61" s="3"/>
      <c r="M61" s="3"/>
    </row>
    <row r="62" spans="2:13" x14ac:dyDescent="0.2">
      <c r="B62" s="3"/>
      <c r="C62" s="3" t="s">
        <v>216</v>
      </c>
      <c r="D62" s="49"/>
      <c r="E62" s="49"/>
      <c r="F62" s="49"/>
      <c r="G62" s="49"/>
      <c r="H62" s="49"/>
      <c r="I62" s="3"/>
      <c r="J62" s="3"/>
      <c r="K62" s="3"/>
      <c r="L62" s="3"/>
      <c r="M62" s="3"/>
    </row>
    <row r="63" spans="2:13" x14ac:dyDescent="0.2">
      <c r="B63" s="3"/>
      <c r="C63" s="49"/>
      <c r="D63" s="49"/>
      <c r="E63" s="49"/>
      <c r="F63" s="49"/>
      <c r="G63" s="49"/>
      <c r="H63" s="49"/>
      <c r="I63" s="3"/>
      <c r="J63" s="3"/>
      <c r="K63" s="3"/>
      <c r="L63" s="3"/>
      <c r="M63" s="3"/>
    </row>
    <row r="64" spans="2:13" x14ac:dyDescent="0.2">
      <c r="B64" s="3"/>
      <c r="C64" s="49"/>
      <c r="D64" s="49"/>
      <c r="E64" s="49"/>
      <c r="F64" s="49"/>
      <c r="G64" s="49"/>
      <c r="H64" s="49"/>
      <c r="I64" s="3"/>
      <c r="J64" s="3"/>
      <c r="K64" s="3"/>
      <c r="L64" s="3"/>
      <c r="M64" s="3"/>
    </row>
    <row r="65" spans="2:13" x14ac:dyDescent="0.2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2:13" x14ac:dyDescent="0.2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2:13" x14ac:dyDescent="0.2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2:13" x14ac:dyDescent="0.2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</sheetData>
  <protectedRanges>
    <protectedRange sqref="D6 F6" name="Latitud"/>
  </protectedRanges>
  <mergeCells count="6">
    <mergeCell ref="E32:F32"/>
    <mergeCell ref="D4:J4"/>
    <mergeCell ref="D26:E26"/>
    <mergeCell ref="E28:F28"/>
    <mergeCell ref="H26:I26"/>
    <mergeCell ref="I28:J28"/>
  </mergeCells>
  <phoneticPr fontId="20" type="noConversion"/>
  <pageMargins left="0.25" right="0.25" top="0.75" bottom="0.75" header="0.3" footer="0.3"/>
  <pageSetup scale="98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9"/>
  <sheetViews>
    <sheetView zoomScale="90" zoomScaleNormal="90" zoomScalePageLayoutView="80" workbookViewId="0">
      <selection activeCell="F4" sqref="F4:H4"/>
    </sheetView>
  </sheetViews>
  <sheetFormatPr baseColWidth="10" defaultColWidth="10.85546875" defaultRowHeight="12.75" x14ac:dyDescent="0.2"/>
  <cols>
    <col min="1" max="1" width="4.7109375" style="123" customWidth="1"/>
    <col min="2" max="3" width="5.7109375" style="123" customWidth="1"/>
    <col min="4" max="4" width="22.140625" style="123" customWidth="1"/>
    <col min="5" max="5" width="3.85546875" style="123" customWidth="1"/>
    <col min="6" max="6" width="12.7109375" style="142" customWidth="1"/>
    <col min="7" max="7" width="3.7109375" style="123" customWidth="1"/>
    <col min="8" max="8" width="12.7109375" style="143" customWidth="1"/>
    <col min="9" max="9" width="3.7109375" style="306" customWidth="1"/>
    <col min="10" max="10" width="12.7109375" style="144" customWidth="1"/>
    <col min="11" max="11" width="10.7109375" style="123" customWidth="1"/>
    <col min="12" max="12" width="5.85546875" style="125" customWidth="1"/>
    <col min="13" max="16384" width="10.85546875" style="123"/>
  </cols>
  <sheetData>
    <row r="1" spans="1:12" s="125" customFormat="1" x14ac:dyDescent="0.2">
      <c r="F1" s="126"/>
      <c r="H1" s="127"/>
      <c r="I1" s="305"/>
      <c r="J1" s="124"/>
    </row>
    <row r="2" spans="1:12" x14ac:dyDescent="0.2">
      <c r="A2" s="125"/>
      <c r="B2" s="128" t="s">
        <v>403</v>
      </c>
      <c r="C2" s="128"/>
      <c r="D2" s="128"/>
      <c r="E2" s="128"/>
      <c r="F2" s="129"/>
      <c r="G2" s="128"/>
      <c r="H2" s="130"/>
      <c r="I2" s="131"/>
      <c r="J2" s="132"/>
      <c r="K2" s="128"/>
      <c r="L2" s="123"/>
    </row>
    <row r="3" spans="1:12" x14ac:dyDescent="0.2">
      <c r="A3" s="125"/>
      <c r="B3" s="125"/>
      <c r="C3" s="125"/>
      <c r="D3" s="125"/>
      <c r="E3" s="125"/>
      <c r="F3" s="126"/>
      <c r="G3" s="125"/>
      <c r="H3" s="127"/>
      <c r="I3" s="305"/>
      <c r="J3" s="124"/>
      <c r="K3" s="125"/>
      <c r="L3" s="123"/>
    </row>
    <row r="4" spans="1:12" x14ac:dyDescent="0.2">
      <c r="A4" s="125"/>
      <c r="B4" s="125" t="s">
        <v>383</v>
      </c>
      <c r="C4" s="125" t="s">
        <v>384</v>
      </c>
      <c r="D4" s="133"/>
      <c r="E4" s="133"/>
      <c r="F4" s="375" t="s">
        <v>494</v>
      </c>
      <c r="G4" s="376"/>
      <c r="H4" s="377"/>
      <c r="I4" s="134"/>
      <c r="J4" s="135" t="s">
        <v>191</v>
      </c>
      <c r="K4" s="87">
        <v>1</v>
      </c>
      <c r="L4" s="123"/>
    </row>
    <row r="5" spans="1:12" x14ac:dyDescent="0.2">
      <c r="A5" s="125"/>
      <c r="B5" s="125"/>
      <c r="C5" s="125"/>
      <c r="D5" s="125"/>
      <c r="E5" s="125"/>
      <c r="F5" s="126"/>
      <c r="G5" s="125"/>
      <c r="H5" s="127"/>
      <c r="I5" s="305"/>
      <c r="J5" s="124"/>
      <c r="K5" s="125"/>
      <c r="L5" s="123"/>
    </row>
    <row r="6" spans="1:12" x14ac:dyDescent="0.2">
      <c r="B6" s="125"/>
      <c r="C6" s="125" t="s">
        <v>385</v>
      </c>
      <c r="D6" s="125"/>
      <c r="E6" s="125"/>
      <c r="F6" s="126"/>
      <c r="G6" s="136"/>
      <c r="H6" s="127" t="s">
        <v>367</v>
      </c>
      <c r="I6" s="87" t="s">
        <v>323</v>
      </c>
      <c r="J6" s="124" t="s">
        <v>386</v>
      </c>
      <c r="K6" s="125"/>
    </row>
    <row r="7" spans="1:12" x14ac:dyDescent="0.2">
      <c r="B7" s="125"/>
      <c r="C7" s="125"/>
      <c r="D7" s="125"/>
      <c r="E7" s="125"/>
      <c r="F7" s="126"/>
      <c r="G7" s="125"/>
      <c r="H7" s="127"/>
      <c r="I7" s="305"/>
      <c r="J7" s="124"/>
      <c r="K7" s="125"/>
    </row>
    <row r="8" spans="1:12" x14ac:dyDescent="0.2">
      <c r="B8" s="125"/>
      <c r="C8" s="125"/>
      <c r="D8" s="125"/>
      <c r="E8" s="125"/>
      <c r="F8" s="126"/>
      <c r="G8" s="125"/>
      <c r="H8" s="127"/>
      <c r="I8" s="305"/>
      <c r="J8" s="124"/>
      <c r="K8" s="125"/>
    </row>
    <row r="9" spans="1:12" x14ac:dyDescent="0.2">
      <c r="B9" s="305"/>
      <c r="C9" s="378" t="s">
        <v>387</v>
      </c>
      <c r="D9" s="378"/>
      <c r="E9" s="305"/>
      <c r="F9" s="138" t="s">
        <v>388</v>
      </c>
      <c r="G9" s="305"/>
      <c r="H9" s="127" t="s">
        <v>389</v>
      </c>
      <c r="I9" s="305"/>
      <c r="J9" s="124" t="s">
        <v>390</v>
      </c>
      <c r="K9" s="305"/>
      <c r="L9" s="305"/>
    </row>
    <row r="10" spans="1:12" x14ac:dyDescent="0.2">
      <c r="B10" s="125"/>
      <c r="C10" s="379"/>
      <c r="D10" s="379"/>
      <c r="E10" s="125"/>
      <c r="F10" s="138" t="s">
        <v>391</v>
      </c>
      <c r="G10" s="125"/>
      <c r="H10" s="127" t="s">
        <v>190</v>
      </c>
      <c r="I10" s="305"/>
      <c r="J10" s="124" t="s">
        <v>189</v>
      </c>
      <c r="K10" s="125"/>
    </row>
    <row r="11" spans="1:12" x14ac:dyDescent="0.2">
      <c r="B11" s="305"/>
      <c r="C11" s="305"/>
      <c r="D11" s="305"/>
      <c r="E11" s="305"/>
      <c r="F11" s="138">
        <v>1</v>
      </c>
      <c r="G11" s="305"/>
      <c r="H11" s="127" t="s">
        <v>392</v>
      </c>
      <c r="I11" s="305"/>
      <c r="J11" s="124" t="s">
        <v>393</v>
      </c>
      <c r="K11" s="305"/>
      <c r="L11" s="305"/>
    </row>
    <row r="12" spans="1:12" x14ac:dyDescent="0.2">
      <c r="B12" s="125"/>
      <c r="C12" s="125"/>
      <c r="D12" s="125"/>
      <c r="E12" s="125"/>
      <c r="F12" s="126"/>
      <c r="G12" s="125"/>
      <c r="H12" s="127"/>
      <c r="I12" s="305"/>
      <c r="J12" s="124"/>
      <c r="K12" s="125"/>
    </row>
    <row r="13" spans="1:12" x14ac:dyDescent="0.2">
      <c r="B13" s="125"/>
      <c r="C13" s="122" t="s">
        <v>394</v>
      </c>
      <c r="D13" s="122"/>
      <c r="E13" s="125"/>
      <c r="F13" s="138">
        <v>1</v>
      </c>
      <c r="G13" s="125"/>
      <c r="H13" s="53">
        <v>13</v>
      </c>
      <c r="I13" s="305"/>
      <c r="J13" s="54">
        <f>F13/H13</f>
        <v>7.6923076923076927E-2</v>
      </c>
      <c r="K13" s="125"/>
    </row>
    <row r="14" spans="1:12" ht="6" customHeight="1" x14ac:dyDescent="0.2">
      <c r="B14" s="305"/>
      <c r="C14" s="305"/>
      <c r="D14" s="305"/>
      <c r="E14" s="305"/>
      <c r="F14" s="138"/>
      <c r="G14" s="305"/>
      <c r="H14" s="127"/>
      <c r="I14" s="305"/>
      <c r="J14" s="124"/>
      <c r="K14" s="305"/>
    </row>
    <row r="15" spans="1:12" ht="12.75" customHeight="1" x14ac:dyDescent="0.2">
      <c r="B15" s="305"/>
      <c r="C15" s="313" t="s">
        <v>465</v>
      </c>
      <c r="D15" s="314"/>
      <c r="E15" s="205"/>
      <c r="F15" s="201">
        <v>0.12</v>
      </c>
      <c r="G15" s="205"/>
      <c r="H15" s="211">
        <v>1.74</v>
      </c>
      <c r="I15" s="315"/>
      <c r="J15" s="57">
        <f>F15/H15</f>
        <v>6.8965517241379309E-2</v>
      </c>
      <c r="K15" s="305"/>
    </row>
    <row r="16" spans="1:12" ht="6" customHeight="1" x14ac:dyDescent="0.2">
      <c r="B16" s="125"/>
      <c r="C16" s="214"/>
      <c r="D16" s="214"/>
      <c r="E16" s="215"/>
      <c r="F16" s="216"/>
      <c r="G16" s="215"/>
      <c r="H16" s="212"/>
      <c r="I16" s="315"/>
      <c r="J16" s="60"/>
      <c r="K16" s="125"/>
    </row>
    <row r="17" spans="2:14" ht="12.75" customHeight="1" x14ac:dyDescent="0.2">
      <c r="B17" s="305"/>
      <c r="C17" s="313" t="s">
        <v>448</v>
      </c>
      <c r="D17" s="314"/>
      <c r="E17" s="205"/>
      <c r="F17" s="201">
        <v>0.01</v>
      </c>
      <c r="G17" s="205"/>
      <c r="H17" s="211">
        <v>0.69799999999999995</v>
      </c>
      <c r="I17" s="315"/>
      <c r="J17" s="57">
        <f>F17/H17</f>
        <v>1.4326647564469915E-2</v>
      </c>
      <c r="K17" s="305"/>
    </row>
    <row r="18" spans="2:14" ht="6" customHeight="1" x14ac:dyDescent="0.2">
      <c r="B18" s="125"/>
      <c r="C18" s="214"/>
      <c r="D18" s="214"/>
      <c r="E18" s="215"/>
      <c r="F18" s="216"/>
      <c r="G18" s="215"/>
      <c r="H18" s="212"/>
      <c r="I18" s="312"/>
      <c r="J18" s="60"/>
      <c r="K18" s="125"/>
    </row>
    <row r="19" spans="2:14" x14ac:dyDescent="0.2">
      <c r="B19" s="305"/>
      <c r="C19" s="303"/>
      <c r="D19" s="304"/>
      <c r="E19" s="205"/>
      <c r="F19" s="201"/>
      <c r="G19" s="205"/>
      <c r="H19" s="211"/>
      <c r="I19" s="312"/>
      <c r="J19" s="57"/>
      <c r="K19" s="305"/>
      <c r="N19" s="316"/>
    </row>
    <row r="20" spans="2:14" ht="6" customHeight="1" x14ac:dyDescent="0.2">
      <c r="B20" s="125"/>
      <c r="C20" s="215"/>
      <c r="D20" s="215"/>
      <c r="E20" s="215"/>
      <c r="F20" s="216"/>
      <c r="G20" s="215"/>
      <c r="H20" s="212"/>
      <c r="I20" s="312"/>
      <c r="J20" s="60"/>
      <c r="K20" s="125"/>
    </row>
    <row r="21" spans="2:14" x14ac:dyDescent="0.2">
      <c r="B21" s="305"/>
      <c r="C21" s="359"/>
      <c r="D21" s="361"/>
      <c r="E21" s="205"/>
      <c r="F21" s="202"/>
      <c r="G21" s="205"/>
      <c r="H21" s="213"/>
      <c r="I21" s="312"/>
      <c r="J21" s="57"/>
      <c r="K21" s="305"/>
    </row>
    <row r="22" spans="2:14" ht="6" customHeight="1" x14ac:dyDescent="0.2">
      <c r="B22" s="125"/>
      <c r="C22" s="215"/>
      <c r="D22" s="215"/>
      <c r="E22" s="215"/>
      <c r="F22" s="216"/>
      <c r="G22" s="215"/>
      <c r="H22" s="212"/>
      <c r="I22" s="312"/>
      <c r="J22" s="60"/>
      <c r="K22" s="125"/>
      <c r="L22" s="123"/>
    </row>
    <row r="23" spans="2:14" x14ac:dyDescent="0.2">
      <c r="B23" s="305"/>
      <c r="C23" s="359"/>
      <c r="D23" s="361"/>
      <c r="E23" s="205"/>
      <c r="F23" s="201"/>
      <c r="G23" s="205"/>
      <c r="H23" s="211"/>
      <c r="I23" s="312"/>
      <c r="J23" s="57"/>
      <c r="K23" s="305"/>
      <c r="L23" s="123"/>
    </row>
    <row r="24" spans="2:14" ht="6" customHeight="1" x14ac:dyDescent="0.2">
      <c r="B24" s="125"/>
      <c r="C24" s="215"/>
      <c r="D24" s="215"/>
      <c r="E24" s="215"/>
      <c r="F24" s="216"/>
      <c r="G24" s="215"/>
      <c r="H24" s="212"/>
      <c r="I24" s="312"/>
      <c r="J24" s="60"/>
      <c r="K24" s="125"/>
      <c r="L24" s="123"/>
    </row>
    <row r="25" spans="2:14" x14ac:dyDescent="0.2">
      <c r="B25" s="305"/>
      <c r="C25" s="357"/>
      <c r="D25" s="358"/>
      <c r="E25" s="205"/>
      <c r="F25" s="201"/>
      <c r="G25" s="205"/>
      <c r="H25" s="211"/>
      <c r="I25" s="312"/>
      <c r="J25" s="57"/>
      <c r="K25" s="305"/>
      <c r="L25" s="123"/>
    </row>
    <row r="26" spans="2:14" ht="6" customHeight="1" x14ac:dyDescent="0.2">
      <c r="B26" s="125"/>
      <c r="C26" s="215"/>
      <c r="D26" s="217"/>
      <c r="E26" s="217"/>
      <c r="F26" s="216"/>
      <c r="G26" s="215"/>
      <c r="H26" s="212"/>
      <c r="I26" s="312"/>
      <c r="J26" s="60"/>
      <c r="K26" s="125"/>
      <c r="L26" s="123"/>
    </row>
    <row r="27" spans="2:14" x14ac:dyDescent="0.2">
      <c r="B27" s="305"/>
      <c r="C27" s="357"/>
      <c r="D27" s="358"/>
      <c r="E27" s="205"/>
      <c r="F27" s="201"/>
      <c r="G27" s="205"/>
      <c r="H27" s="211"/>
      <c r="I27" s="312"/>
      <c r="J27" s="57"/>
      <c r="K27" s="305"/>
      <c r="L27" s="123"/>
    </row>
    <row r="28" spans="2:14" ht="6" customHeight="1" x14ac:dyDescent="0.2">
      <c r="B28" s="125"/>
      <c r="C28" s="49"/>
      <c r="D28" s="49"/>
      <c r="E28" s="49"/>
      <c r="F28" s="58"/>
      <c r="G28" s="49"/>
      <c r="H28" s="59"/>
      <c r="I28" s="312"/>
      <c r="J28" s="60"/>
      <c r="K28" s="125"/>
      <c r="L28" s="123"/>
    </row>
    <row r="29" spans="2:14" hidden="1" x14ac:dyDescent="0.2">
      <c r="B29" s="305"/>
      <c r="C29" s="373"/>
      <c r="D29" s="374"/>
      <c r="E29" s="312"/>
      <c r="F29" s="55"/>
      <c r="G29" s="312"/>
      <c r="H29" s="56"/>
      <c r="I29" s="312"/>
      <c r="J29" s="57"/>
      <c r="K29" s="305"/>
      <c r="L29" s="123"/>
    </row>
    <row r="30" spans="2:14" ht="6" hidden="1" customHeight="1" x14ac:dyDescent="0.2">
      <c r="B30" s="125"/>
      <c r="C30" s="49"/>
      <c r="D30" s="49"/>
      <c r="E30" s="49"/>
      <c r="F30" s="58"/>
      <c r="G30" s="49"/>
      <c r="H30" s="59"/>
      <c r="I30" s="312"/>
      <c r="J30" s="60"/>
      <c r="K30" s="125"/>
      <c r="L30" s="123"/>
    </row>
    <row r="31" spans="2:14" hidden="1" x14ac:dyDescent="0.2">
      <c r="B31" s="305"/>
      <c r="C31" s="373"/>
      <c r="D31" s="374"/>
      <c r="E31" s="312"/>
      <c r="F31" s="55"/>
      <c r="G31" s="312"/>
      <c r="H31" s="56"/>
      <c r="I31" s="312"/>
      <c r="J31" s="57"/>
      <c r="K31" s="305"/>
      <c r="L31" s="123"/>
    </row>
    <row r="32" spans="2:14" ht="6" hidden="1" customHeight="1" x14ac:dyDescent="0.2">
      <c r="B32" s="125"/>
      <c r="C32" s="125"/>
      <c r="D32" s="125"/>
      <c r="E32" s="125"/>
      <c r="F32" s="126"/>
      <c r="G32" s="125"/>
      <c r="H32" s="127"/>
      <c r="I32" s="305"/>
      <c r="J32" s="124"/>
      <c r="K32" s="125"/>
      <c r="L32" s="123"/>
    </row>
    <row r="33" spans="2:12" x14ac:dyDescent="0.2">
      <c r="B33" s="125"/>
      <c r="C33" s="122" t="s">
        <v>395</v>
      </c>
      <c r="D33" s="122"/>
      <c r="E33" s="122"/>
      <c r="F33" s="138">
        <v>1</v>
      </c>
      <c r="G33" s="125"/>
      <c r="H33" s="53">
        <v>8.1</v>
      </c>
      <c r="I33" s="305"/>
      <c r="J33" s="54">
        <f>F33/H33</f>
        <v>0.1234567901234568</v>
      </c>
      <c r="K33" s="125"/>
      <c r="L33" s="123"/>
    </row>
    <row r="34" spans="2:12" ht="13.5" thickBot="1" x14ac:dyDescent="0.25">
      <c r="B34" s="125"/>
      <c r="C34" s="125"/>
      <c r="D34" s="125"/>
      <c r="E34" s="125"/>
      <c r="F34" s="126"/>
      <c r="G34" s="125"/>
      <c r="H34" s="127"/>
      <c r="I34" s="305"/>
      <c r="J34" s="124"/>
      <c r="K34" s="125"/>
      <c r="L34" s="123"/>
    </row>
    <row r="35" spans="2:12" ht="13.5" thickBot="1" x14ac:dyDescent="0.25">
      <c r="B35" s="125"/>
      <c r="C35" s="125" t="s">
        <v>187</v>
      </c>
      <c r="D35" s="125"/>
      <c r="E35" s="125"/>
      <c r="F35" s="126"/>
      <c r="G35" s="125"/>
      <c r="H35" s="127"/>
      <c r="I35" s="131" t="s">
        <v>390</v>
      </c>
      <c r="J35" s="182">
        <f>SUM(J13:J33)</f>
        <v>0.28367203185238293</v>
      </c>
      <c r="K35" s="125" t="s">
        <v>401</v>
      </c>
      <c r="L35" s="123"/>
    </row>
    <row r="36" spans="2:12" x14ac:dyDescent="0.2">
      <c r="B36" s="125"/>
      <c r="C36" s="125" t="s">
        <v>188</v>
      </c>
      <c r="D36" s="125"/>
      <c r="E36" s="125"/>
      <c r="F36" s="126"/>
      <c r="G36" s="125"/>
      <c r="H36" s="127"/>
      <c r="I36" s="305"/>
      <c r="J36" s="124"/>
      <c r="K36" s="125"/>
      <c r="L36" s="123"/>
    </row>
    <row r="37" spans="2:12" x14ac:dyDescent="0.2">
      <c r="B37" s="125"/>
      <c r="C37" s="139" t="s">
        <v>397</v>
      </c>
      <c r="E37" s="140" t="s">
        <v>396</v>
      </c>
      <c r="F37" s="126"/>
      <c r="G37" s="125"/>
      <c r="H37" s="127"/>
      <c r="I37" s="305"/>
      <c r="J37" s="124"/>
      <c r="K37" s="125"/>
      <c r="L37" s="123"/>
    </row>
    <row r="38" spans="2:12" ht="13.5" thickBot="1" x14ac:dyDescent="0.25">
      <c r="B38" s="125"/>
      <c r="C38" s="125"/>
      <c r="D38" s="125"/>
      <c r="E38" s="125"/>
      <c r="F38" s="126"/>
      <c r="G38" s="125"/>
      <c r="H38" s="127"/>
      <c r="I38" s="305"/>
      <c r="J38" s="124"/>
      <c r="K38" s="125"/>
      <c r="L38" s="123"/>
    </row>
    <row r="39" spans="2:12" ht="13.5" thickBot="1" x14ac:dyDescent="0.25">
      <c r="B39" s="125"/>
      <c r="C39" s="139" t="s">
        <v>192</v>
      </c>
      <c r="D39" s="125"/>
      <c r="E39" s="125"/>
      <c r="F39" s="126"/>
      <c r="G39" s="125"/>
      <c r="H39" s="127"/>
      <c r="I39" s="131" t="s">
        <v>400</v>
      </c>
      <c r="J39" s="182">
        <f xml:space="preserve"> 1/J35</f>
        <v>3.5251977203039155</v>
      </c>
      <c r="K39" s="125" t="s">
        <v>402</v>
      </c>
      <c r="L39" s="123"/>
    </row>
    <row r="40" spans="2:12" x14ac:dyDescent="0.2">
      <c r="B40" s="125"/>
      <c r="C40" s="139" t="s">
        <v>398</v>
      </c>
      <c r="E40" s="140" t="s">
        <v>399</v>
      </c>
      <c r="F40" s="126"/>
      <c r="G40" s="125"/>
      <c r="H40" s="127"/>
      <c r="I40" s="305"/>
      <c r="J40" s="124"/>
      <c r="K40" s="125"/>
      <c r="L40" s="123"/>
    </row>
    <row r="41" spans="2:12" x14ac:dyDescent="0.2">
      <c r="B41" s="125"/>
      <c r="C41" s="125"/>
      <c r="D41" s="125"/>
      <c r="E41" s="125"/>
      <c r="F41" s="126"/>
      <c r="G41" s="125"/>
      <c r="H41" s="127"/>
      <c r="I41" s="305"/>
      <c r="J41" s="124"/>
      <c r="K41" s="125"/>
      <c r="L41" s="123"/>
    </row>
    <row r="42" spans="2:12" x14ac:dyDescent="0.2">
      <c r="B42" s="125"/>
      <c r="C42" s="125"/>
      <c r="D42" s="125"/>
      <c r="E42" s="125"/>
      <c r="F42" s="141"/>
      <c r="G42" s="125"/>
      <c r="H42" s="127"/>
      <c r="I42" s="305"/>
      <c r="J42" s="124"/>
      <c r="K42" s="125"/>
      <c r="L42" s="123"/>
    </row>
    <row r="43" spans="2:12" x14ac:dyDescent="0.2">
      <c r="B43" s="125"/>
      <c r="C43" s="125"/>
      <c r="D43" s="125"/>
      <c r="E43" s="125"/>
      <c r="F43" s="126"/>
      <c r="G43" s="125"/>
      <c r="H43" s="127"/>
      <c r="I43" s="305"/>
      <c r="J43" s="124"/>
      <c r="K43" s="125"/>
      <c r="L43" s="123"/>
    </row>
    <row r="44" spans="2:12" x14ac:dyDescent="0.2">
      <c r="B44" s="125"/>
      <c r="C44" s="125"/>
      <c r="D44" s="125"/>
      <c r="E44" s="125"/>
      <c r="F44" s="126"/>
      <c r="G44" s="125"/>
      <c r="H44" s="127"/>
      <c r="I44" s="305"/>
      <c r="J44" s="124"/>
      <c r="K44" s="125"/>
      <c r="L44" s="123"/>
    </row>
    <row r="45" spans="2:12" x14ac:dyDescent="0.2">
      <c r="B45" s="125"/>
      <c r="C45" s="125"/>
      <c r="D45" s="125"/>
      <c r="E45" s="125"/>
      <c r="F45" s="126"/>
      <c r="G45" s="125"/>
      <c r="H45" s="127"/>
      <c r="I45" s="305"/>
      <c r="J45" s="124"/>
      <c r="K45" s="125"/>
      <c r="L45" s="123"/>
    </row>
    <row r="46" spans="2:12" x14ac:dyDescent="0.2">
      <c r="B46" s="125"/>
      <c r="C46" s="125"/>
      <c r="D46" s="125"/>
      <c r="E46" s="125"/>
      <c r="F46" s="126"/>
      <c r="G46" s="125"/>
      <c r="H46" s="127"/>
      <c r="I46" s="305"/>
      <c r="J46" s="124"/>
      <c r="K46" s="125"/>
      <c r="L46" s="123"/>
    </row>
    <row r="47" spans="2:12" x14ac:dyDescent="0.2">
      <c r="B47" s="125"/>
      <c r="C47" s="125"/>
      <c r="D47" s="125"/>
      <c r="E47" s="125"/>
      <c r="F47" s="126"/>
      <c r="G47" s="125"/>
      <c r="H47" s="127"/>
      <c r="I47" s="305"/>
      <c r="J47" s="124"/>
      <c r="K47" s="125"/>
      <c r="L47" s="123"/>
    </row>
    <row r="48" spans="2:12" x14ac:dyDescent="0.2">
      <c r="B48" s="125"/>
      <c r="C48" s="125"/>
      <c r="D48" s="125"/>
      <c r="E48" s="125"/>
      <c r="F48" s="126"/>
      <c r="G48" s="125"/>
      <c r="H48" s="127"/>
      <c r="I48" s="305"/>
      <c r="J48" s="124"/>
      <c r="K48" s="125"/>
      <c r="L48" s="123"/>
    </row>
    <row r="49" spans="2:12" x14ac:dyDescent="0.2">
      <c r="B49" s="125"/>
      <c r="C49" s="125"/>
      <c r="D49" s="125"/>
      <c r="E49" s="125"/>
      <c r="F49" s="126"/>
      <c r="G49" s="125"/>
      <c r="H49" s="127"/>
      <c r="I49" s="305"/>
      <c r="J49" s="124"/>
      <c r="K49" s="125"/>
      <c r="L49" s="123"/>
    </row>
    <row r="50" spans="2:12" x14ac:dyDescent="0.2">
      <c r="B50" s="125"/>
      <c r="C50" s="125"/>
      <c r="D50" s="125"/>
      <c r="E50" s="125"/>
      <c r="F50" s="126"/>
      <c r="G50" s="125"/>
      <c r="H50" s="127"/>
      <c r="I50" s="305"/>
      <c r="J50" s="124"/>
      <c r="K50" s="125"/>
      <c r="L50" s="123"/>
    </row>
    <row r="51" spans="2:12" x14ac:dyDescent="0.2">
      <c r="B51" s="125"/>
      <c r="C51" s="125"/>
      <c r="D51" s="125"/>
      <c r="E51" s="125"/>
      <c r="F51" s="126"/>
      <c r="G51" s="125"/>
      <c r="H51" s="127"/>
      <c r="I51" s="305"/>
      <c r="J51" s="124"/>
      <c r="K51" s="125"/>
      <c r="L51" s="123"/>
    </row>
    <row r="52" spans="2:12" x14ac:dyDescent="0.2">
      <c r="B52" s="125"/>
      <c r="C52" s="125"/>
      <c r="D52" s="125"/>
      <c r="E52" s="125"/>
      <c r="F52" s="126"/>
      <c r="G52" s="125"/>
      <c r="H52" s="127"/>
      <c r="I52" s="305"/>
      <c r="J52" s="124"/>
      <c r="K52" s="125"/>
      <c r="L52" s="123"/>
    </row>
    <row r="53" spans="2:12" x14ac:dyDescent="0.2">
      <c r="B53" s="125"/>
      <c r="C53" s="125"/>
      <c r="D53" s="125"/>
      <c r="E53" s="125"/>
      <c r="F53" s="126"/>
      <c r="G53" s="125"/>
      <c r="H53" s="127"/>
      <c r="I53" s="305"/>
      <c r="J53" s="124"/>
      <c r="K53" s="125"/>
      <c r="L53" s="123"/>
    </row>
    <row r="54" spans="2:12" x14ac:dyDescent="0.2">
      <c r="B54" s="125"/>
      <c r="C54" s="125"/>
      <c r="D54" s="125"/>
      <c r="E54" s="125"/>
      <c r="F54" s="126"/>
      <c r="G54" s="125"/>
      <c r="H54" s="127"/>
      <c r="I54" s="305"/>
      <c r="J54" s="124"/>
      <c r="K54" s="125"/>
      <c r="L54" s="123"/>
    </row>
    <row r="55" spans="2:12" x14ac:dyDescent="0.2">
      <c r="B55" s="125"/>
      <c r="C55" s="125"/>
      <c r="D55" s="125"/>
      <c r="E55" s="125"/>
      <c r="F55" s="126"/>
      <c r="G55" s="125"/>
      <c r="H55" s="127"/>
      <c r="I55" s="305"/>
      <c r="J55" s="124"/>
      <c r="K55" s="125"/>
      <c r="L55" s="123"/>
    </row>
    <row r="56" spans="2:12" x14ac:dyDescent="0.2">
      <c r="B56" s="125"/>
      <c r="C56" s="125"/>
      <c r="D56" s="125"/>
      <c r="E56" s="125"/>
      <c r="F56" s="126"/>
      <c r="G56" s="125"/>
      <c r="H56" s="127"/>
      <c r="I56" s="305"/>
      <c r="J56" s="124"/>
      <c r="K56" s="125"/>
      <c r="L56" s="123"/>
    </row>
    <row r="57" spans="2:12" x14ac:dyDescent="0.2">
      <c r="B57" s="125"/>
      <c r="C57" s="125"/>
      <c r="D57" s="125"/>
      <c r="E57" s="125"/>
      <c r="F57" s="126"/>
      <c r="G57" s="125"/>
      <c r="H57" s="127"/>
      <c r="I57" s="305"/>
      <c r="J57" s="124"/>
      <c r="K57" s="125"/>
      <c r="L57" s="123"/>
    </row>
    <row r="58" spans="2:12" x14ac:dyDescent="0.2">
      <c r="B58" s="125"/>
      <c r="C58" s="125"/>
      <c r="D58" s="125"/>
      <c r="E58" s="125"/>
      <c r="F58" s="126"/>
      <c r="G58" s="125"/>
      <c r="H58" s="127"/>
      <c r="I58" s="305"/>
      <c r="J58" s="124"/>
      <c r="K58" s="125"/>
      <c r="L58" s="123"/>
    </row>
    <row r="59" spans="2:12" x14ac:dyDescent="0.2">
      <c r="B59" s="125"/>
      <c r="C59" s="125"/>
      <c r="D59" s="125"/>
      <c r="E59" s="125"/>
      <c r="F59" s="126"/>
      <c r="G59" s="125"/>
      <c r="H59" s="127"/>
      <c r="I59" s="305"/>
      <c r="J59" s="124"/>
      <c r="K59" s="125"/>
      <c r="L59" s="123"/>
    </row>
  </sheetData>
  <mergeCells count="9">
    <mergeCell ref="C25:D25"/>
    <mergeCell ref="C27:D27"/>
    <mergeCell ref="C29:D29"/>
    <mergeCell ref="C31:D31"/>
    <mergeCell ref="F4:H4"/>
    <mergeCell ref="C9:D9"/>
    <mergeCell ref="C10:D10"/>
    <mergeCell ref="C21:D21"/>
    <mergeCell ref="C23:D23"/>
  </mergeCells>
  <pageMargins left="0.25" right="0.25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9"/>
  <sheetViews>
    <sheetView zoomScale="96" zoomScaleNormal="96" zoomScalePageLayoutView="80" workbookViewId="0">
      <selection activeCell="D6" sqref="D6"/>
    </sheetView>
  </sheetViews>
  <sheetFormatPr baseColWidth="10" defaultColWidth="10.85546875" defaultRowHeight="12.75" x14ac:dyDescent="0.2"/>
  <cols>
    <col min="1" max="1" width="4.7109375" style="123" customWidth="1"/>
    <col min="2" max="3" width="5.7109375" style="123" customWidth="1"/>
    <col min="4" max="4" width="36.7109375" style="123" customWidth="1"/>
    <col min="5" max="5" width="3.85546875" style="123" customWidth="1"/>
    <col min="6" max="6" width="12.7109375" style="142" customWidth="1"/>
    <col min="7" max="7" width="3.7109375" style="123" customWidth="1"/>
    <col min="8" max="8" width="12.7109375" style="143" customWidth="1"/>
    <col min="9" max="9" width="3.7109375" style="277" customWidth="1"/>
    <col min="10" max="10" width="12.7109375" style="144" customWidth="1"/>
    <col min="11" max="11" width="10.7109375" style="123" customWidth="1"/>
    <col min="12" max="12" width="5.85546875" style="125" customWidth="1"/>
    <col min="13" max="16384" width="10.85546875" style="123"/>
  </cols>
  <sheetData>
    <row r="1" spans="1:12" s="125" customFormat="1" x14ac:dyDescent="0.2">
      <c r="F1" s="126"/>
      <c r="H1" s="127"/>
      <c r="I1" s="276"/>
      <c r="J1" s="124"/>
    </row>
    <row r="2" spans="1:12" x14ac:dyDescent="0.2">
      <c r="A2" s="125"/>
      <c r="B2" s="128" t="s">
        <v>403</v>
      </c>
      <c r="C2" s="128"/>
      <c r="D2" s="128"/>
      <c r="E2" s="128"/>
      <c r="F2" s="129"/>
      <c r="G2" s="128"/>
      <c r="H2" s="130"/>
      <c r="I2" s="131"/>
      <c r="J2" s="132"/>
      <c r="K2" s="128"/>
      <c r="L2" s="123"/>
    </row>
    <row r="3" spans="1:12" x14ac:dyDescent="0.2">
      <c r="A3" s="125"/>
      <c r="B3" s="125"/>
      <c r="C3" s="125"/>
      <c r="D3" s="125"/>
      <c r="E3" s="125"/>
      <c r="F3" s="126"/>
      <c r="G3" s="125"/>
      <c r="H3" s="127"/>
      <c r="I3" s="276"/>
      <c r="J3" s="124"/>
      <c r="K3" s="125"/>
      <c r="L3" s="123"/>
    </row>
    <row r="4" spans="1:12" x14ac:dyDescent="0.2">
      <c r="A4" s="125"/>
      <c r="B4" s="125" t="s">
        <v>383</v>
      </c>
      <c r="C4" s="125" t="s">
        <v>384</v>
      </c>
      <c r="D4" s="133"/>
      <c r="E4" s="133"/>
      <c r="F4" s="375" t="s">
        <v>495</v>
      </c>
      <c r="G4" s="376"/>
      <c r="H4" s="377"/>
      <c r="I4" s="134"/>
      <c r="J4" s="135" t="s">
        <v>191</v>
      </c>
      <c r="K4" s="87">
        <v>2</v>
      </c>
      <c r="L4" s="123"/>
    </row>
    <row r="5" spans="1:12" x14ac:dyDescent="0.2">
      <c r="A5" s="125"/>
      <c r="B5" s="125"/>
      <c r="C5" s="125"/>
      <c r="D5" s="125"/>
      <c r="E5" s="125"/>
      <c r="F5" s="126"/>
      <c r="G5" s="125"/>
      <c r="H5" s="127"/>
      <c r="I5" s="276"/>
      <c r="J5" s="124"/>
      <c r="K5" s="125"/>
      <c r="L5" s="123"/>
    </row>
    <row r="6" spans="1:12" x14ac:dyDescent="0.2">
      <c r="B6" s="125"/>
      <c r="C6" s="125" t="s">
        <v>385</v>
      </c>
      <c r="D6" s="125"/>
      <c r="E6" s="125"/>
      <c r="F6" s="126"/>
      <c r="G6" s="136"/>
      <c r="H6" s="127" t="s">
        <v>367</v>
      </c>
      <c r="I6" s="87" t="s">
        <v>323</v>
      </c>
      <c r="J6" s="124" t="s">
        <v>386</v>
      </c>
      <c r="K6" s="125"/>
    </row>
    <row r="7" spans="1:12" x14ac:dyDescent="0.2">
      <c r="B7" s="125"/>
      <c r="C7" s="125"/>
      <c r="D7" s="125"/>
      <c r="E7" s="125"/>
      <c r="F7" s="126"/>
      <c r="G7" s="125"/>
      <c r="H7" s="127"/>
      <c r="I7" s="276"/>
      <c r="J7" s="124"/>
      <c r="K7" s="125"/>
    </row>
    <row r="8" spans="1:12" x14ac:dyDescent="0.2">
      <c r="B8" s="125"/>
      <c r="C8" s="125"/>
      <c r="D8" s="125"/>
      <c r="E8" s="125"/>
      <c r="F8" s="126"/>
      <c r="G8" s="125"/>
      <c r="H8" s="127"/>
      <c r="I8" s="276"/>
      <c r="J8" s="124"/>
      <c r="K8" s="125"/>
    </row>
    <row r="9" spans="1:12" x14ac:dyDescent="0.2">
      <c r="B9" s="276"/>
      <c r="C9" s="378" t="s">
        <v>387</v>
      </c>
      <c r="D9" s="378"/>
      <c r="E9" s="276"/>
      <c r="F9" s="138" t="s">
        <v>388</v>
      </c>
      <c r="G9" s="276"/>
      <c r="H9" s="127" t="s">
        <v>389</v>
      </c>
      <c r="I9" s="276"/>
      <c r="J9" s="124" t="s">
        <v>390</v>
      </c>
      <c r="K9" s="276"/>
      <c r="L9" s="276"/>
    </row>
    <row r="10" spans="1:12" x14ac:dyDescent="0.2">
      <c r="B10" s="125"/>
      <c r="C10" s="379"/>
      <c r="D10" s="379"/>
      <c r="E10" s="125"/>
      <c r="F10" s="138" t="s">
        <v>391</v>
      </c>
      <c r="G10" s="125"/>
      <c r="H10" s="127" t="s">
        <v>190</v>
      </c>
      <c r="I10" s="276"/>
      <c r="J10" s="124" t="s">
        <v>189</v>
      </c>
      <c r="K10" s="125"/>
    </row>
    <row r="11" spans="1:12" x14ac:dyDescent="0.2">
      <c r="B11" s="276"/>
      <c r="C11" s="276"/>
      <c r="D11" s="276"/>
      <c r="E11" s="276"/>
      <c r="F11" s="138">
        <v>1</v>
      </c>
      <c r="G11" s="276"/>
      <c r="H11" s="127" t="s">
        <v>392</v>
      </c>
      <c r="I11" s="276"/>
      <c r="J11" s="124" t="s">
        <v>393</v>
      </c>
      <c r="K11" s="276"/>
      <c r="L11" s="276"/>
    </row>
    <row r="12" spans="1:12" x14ac:dyDescent="0.2">
      <c r="B12" s="125"/>
      <c r="C12" s="125"/>
      <c r="D12" s="125"/>
      <c r="E12" s="125"/>
      <c r="F12" s="126"/>
      <c r="G12" s="125"/>
      <c r="H12" s="127"/>
      <c r="I12" s="276"/>
      <c r="J12" s="124"/>
      <c r="K12" s="125"/>
    </row>
    <row r="13" spans="1:12" x14ac:dyDescent="0.2">
      <c r="B13" s="125"/>
      <c r="C13" s="122" t="s">
        <v>394</v>
      </c>
      <c r="D13" s="122"/>
      <c r="E13" s="125"/>
      <c r="F13" s="138">
        <v>1</v>
      </c>
      <c r="G13" s="125"/>
      <c r="H13" s="53">
        <v>13</v>
      </c>
      <c r="I13" s="276"/>
      <c r="J13" s="54">
        <f>F13/H13</f>
        <v>7.6923076923076927E-2</v>
      </c>
      <c r="K13" s="125"/>
    </row>
    <row r="14" spans="1:12" ht="6" customHeight="1" x14ac:dyDescent="0.2">
      <c r="B14" s="276"/>
      <c r="C14" s="276"/>
      <c r="D14" s="276"/>
      <c r="E14" s="276"/>
      <c r="F14" s="138"/>
      <c r="G14" s="276"/>
      <c r="H14" s="127"/>
      <c r="I14" s="276"/>
      <c r="J14" s="124"/>
      <c r="K14" s="276"/>
    </row>
    <row r="15" spans="1:12" ht="12.75" customHeight="1" x14ac:dyDescent="0.2">
      <c r="B15" s="276"/>
      <c r="C15" s="359" t="s">
        <v>470</v>
      </c>
      <c r="D15" s="361"/>
      <c r="E15" s="205"/>
      <c r="F15" s="201">
        <v>0.01</v>
      </c>
      <c r="G15" s="205"/>
      <c r="H15" s="211">
        <v>0.872</v>
      </c>
      <c r="I15" s="302"/>
      <c r="J15" s="57">
        <f>F15/H15</f>
        <v>1.1467889908256881E-2</v>
      </c>
      <c r="K15" s="276"/>
    </row>
    <row r="16" spans="1:12" ht="6" customHeight="1" x14ac:dyDescent="0.2">
      <c r="B16" s="125"/>
      <c r="C16" s="214"/>
      <c r="D16" s="214"/>
      <c r="E16" s="215"/>
      <c r="F16" s="216"/>
      <c r="G16" s="215"/>
      <c r="H16" s="212"/>
      <c r="I16" s="278"/>
      <c r="J16" s="60"/>
      <c r="K16" s="125"/>
    </row>
    <row r="17" spans="2:14" ht="12.75" customHeight="1" x14ac:dyDescent="0.2">
      <c r="B17" s="276"/>
      <c r="C17" s="300" t="s">
        <v>468</v>
      </c>
      <c r="D17" s="301"/>
      <c r="E17" s="205"/>
      <c r="F17" s="201">
        <v>0.14000000000000001</v>
      </c>
      <c r="G17" s="205"/>
      <c r="H17" s="211">
        <v>0.19</v>
      </c>
      <c r="I17" s="302"/>
      <c r="J17" s="57">
        <f>F17/H17</f>
        <v>0.73684210526315796</v>
      </c>
      <c r="K17" s="276"/>
    </row>
    <row r="18" spans="2:14" ht="6" customHeight="1" x14ac:dyDescent="0.2">
      <c r="B18" s="125"/>
      <c r="C18" s="214"/>
      <c r="D18" s="214"/>
      <c r="E18" s="215"/>
      <c r="F18" s="216"/>
      <c r="G18" s="215"/>
      <c r="H18" s="212"/>
      <c r="I18" s="278"/>
      <c r="J18" s="60"/>
      <c r="K18" s="125"/>
    </row>
    <row r="19" spans="2:14" x14ac:dyDescent="0.2">
      <c r="B19" s="276"/>
      <c r="C19" s="300" t="s">
        <v>448</v>
      </c>
      <c r="D19" s="301"/>
      <c r="E19" s="205"/>
      <c r="F19" s="201">
        <v>0.01</v>
      </c>
      <c r="G19" s="205"/>
      <c r="H19" s="211">
        <v>0.69799999999999995</v>
      </c>
      <c r="I19" s="302"/>
      <c r="J19" s="57">
        <f>F19/H19</f>
        <v>1.4326647564469915E-2</v>
      </c>
      <c r="K19" s="276"/>
      <c r="N19" s="316"/>
    </row>
    <row r="20" spans="2:14" ht="6" customHeight="1" x14ac:dyDescent="0.2">
      <c r="B20" s="125"/>
      <c r="C20" s="215"/>
      <c r="D20" s="215"/>
      <c r="E20" s="215"/>
      <c r="F20" s="216"/>
      <c r="G20" s="215"/>
      <c r="H20" s="212"/>
      <c r="I20" s="278"/>
      <c r="J20" s="60"/>
      <c r="K20" s="125"/>
    </row>
    <row r="21" spans="2:14" x14ac:dyDescent="0.2">
      <c r="B21" s="276"/>
      <c r="C21" s="359"/>
      <c r="D21" s="361"/>
      <c r="E21" s="205"/>
      <c r="F21" s="202"/>
      <c r="G21" s="205"/>
      <c r="H21" s="213"/>
      <c r="I21" s="278"/>
      <c r="J21" s="57"/>
      <c r="K21" s="276"/>
    </row>
    <row r="22" spans="2:14" ht="6" customHeight="1" x14ac:dyDescent="0.2">
      <c r="B22" s="125"/>
      <c r="C22" s="215"/>
      <c r="D22" s="215"/>
      <c r="E22" s="215"/>
      <c r="F22" s="216"/>
      <c r="G22" s="215"/>
      <c r="H22" s="212"/>
      <c r="I22" s="278"/>
      <c r="J22" s="60"/>
      <c r="K22" s="125"/>
      <c r="L22" s="123"/>
    </row>
    <row r="23" spans="2:14" x14ac:dyDescent="0.2">
      <c r="B23" s="276"/>
      <c r="C23" s="359"/>
      <c r="D23" s="361"/>
      <c r="E23" s="205"/>
      <c r="F23" s="201"/>
      <c r="G23" s="205"/>
      <c r="H23" s="211"/>
      <c r="I23" s="278"/>
      <c r="J23" s="57"/>
      <c r="K23" s="276"/>
      <c r="L23" s="123"/>
    </row>
    <row r="24" spans="2:14" ht="6" customHeight="1" x14ac:dyDescent="0.2">
      <c r="B24" s="125"/>
      <c r="C24" s="215"/>
      <c r="D24" s="215"/>
      <c r="E24" s="215"/>
      <c r="F24" s="216"/>
      <c r="G24" s="215"/>
      <c r="H24" s="212"/>
      <c r="I24" s="278"/>
      <c r="J24" s="60"/>
      <c r="K24" s="125"/>
      <c r="L24" s="123"/>
    </row>
    <row r="25" spans="2:14" x14ac:dyDescent="0.2">
      <c r="B25" s="276"/>
      <c r="C25" s="357"/>
      <c r="D25" s="358"/>
      <c r="E25" s="205"/>
      <c r="F25" s="201"/>
      <c r="G25" s="205"/>
      <c r="H25" s="211"/>
      <c r="I25" s="278"/>
      <c r="J25" s="57"/>
      <c r="K25" s="276"/>
      <c r="L25" s="123"/>
    </row>
    <row r="26" spans="2:14" ht="6" customHeight="1" x14ac:dyDescent="0.2">
      <c r="B26" s="125"/>
      <c r="C26" s="215"/>
      <c r="D26" s="217"/>
      <c r="E26" s="217"/>
      <c r="F26" s="216"/>
      <c r="G26" s="215"/>
      <c r="H26" s="212"/>
      <c r="I26" s="278"/>
      <c r="J26" s="60"/>
      <c r="K26" s="125"/>
      <c r="L26" s="123"/>
    </row>
    <row r="27" spans="2:14" x14ac:dyDescent="0.2">
      <c r="B27" s="276"/>
      <c r="C27" s="357"/>
      <c r="D27" s="358"/>
      <c r="E27" s="205"/>
      <c r="F27" s="201"/>
      <c r="G27" s="205"/>
      <c r="H27" s="211"/>
      <c r="I27" s="278"/>
      <c r="J27" s="57"/>
      <c r="K27" s="276"/>
      <c r="L27" s="123"/>
    </row>
    <row r="28" spans="2:14" ht="6" customHeight="1" x14ac:dyDescent="0.2">
      <c r="B28" s="125"/>
      <c r="C28" s="49"/>
      <c r="D28" s="49"/>
      <c r="E28" s="49"/>
      <c r="F28" s="58"/>
      <c r="G28" s="49"/>
      <c r="H28" s="59"/>
      <c r="I28" s="278"/>
      <c r="J28" s="60"/>
      <c r="K28" s="125"/>
      <c r="L28" s="123"/>
    </row>
    <row r="29" spans="2:14" hidden="1" x14ac:dyDescent="0.2">
      <c r="B29" s="276"/>
      <c r="C29" s="373"/>
      <c r="D29" s="374"/>
      <c r="E29" s="278"/>
      <c r="F29" s="55"/>
      <c r="G29" s="278"/>
      <c r="H29" s="56"/>
      <c r="I29" s="278"/>
      <c r="J29" s="57"/>
      <c r="K29" s="276"/>
      <c r="L29" s="123"/>
    </row>
    <row r="30" spans="2:14" ht="6" hidden="1" customHeight="1" x14ac:dyDescent="0.2">
      <c r="B30" s="125"/>
      <c r="C30" s="49"/>
      <c r="D30" s="49"/>
      <c r="E30" s="49"/>
      <c r="F30" s="58"/>
      <c r="G30" s="49"/>
      <c r="H30" s="59"/>
      <c r="I30" s="278"/>
      <c r="J30" s="60"/>
      <c r="K30" s="125"/>
      <c r="L30" s="123"/>
    </row>
    <row r="31" spans="2:14" hidden="1" x14ac:dyDescent="0.2">
      <c r="B31" s="276"/>
      <c r="C31" s="373"/>
      <c r="D31" s="374"/>
      <c r="E31" s="278"/>
      <c r="F31" s="55"/>
      <c r="G31" s="278"/>
      <c r="H31" s="56"/>
      <c r="I31" s="278"/>
      <c r="J31" s="57"/>
      <c r="K31" s="276"/>
      <c r="L31" s="123"/>
    </row>
    <row r="32" spans="2:14" ht="6" hidden="1" customHeight="1" x14ac:dyDescent="0.2">
      <c r="B32" s="125"/>
      <c r="C32" s="125"/>
      <c r="D32" s="125"/>
      <c r="E32" s="125"/>
      <c r="F32" s="126"/>
      <c r="G32" s="125"/>
      <c r="H32" s="127"/>
      <c r="I32" s="276"/>
      <c r="J32" s="124"/>
      <c r="K32" s="125"/>
      <c r="L32" s="123"/>
    </row>
    <row r="33" spans="2:12" x14ac:dyDescent="0.2">
      <c r="B33" s="125"/>
      <c r="C33" s="122" t="s">
        <v>395</v>
      </c>
      <c r="D33" s="122"/>
      <c r="E33" s="122"/>
      <c r="F33" s="138">
        <v>1</v>
      </c>
      <c r="G33" s="125"/>
      <c r="H33" s="53">
        <v>8.1</v>
      </c>
      <c r="I33" s="276"/>
      <c r="J33" s="54">
        <f>F33/H33</f>
        <v>0.1234567901234568</v>
      </c>
      <c r="K33" s="125"/>
      <c r="L33" s="123"/>
    </row>
    <row r="34" spans="2:12" ht="13.5" thickBot="1" x14ac:dyDescent="0.25">
      <c r="B34" s="125"/>
      <c r="C34" s="125"/>
      <c r="D34" s="125"/>
      <c r="E34" s="125"/>
      <c r="F34" s="126"/>
      <c r="G34" s="125"/>
      <c r="H34" s="127"/>
      <c r="I34" s="276"/>
      <c r="J34" s="124"/>
      <c r="K34" s="125"/>
      <c r="L34" s="123"/>
    </row>
    <row r="35" spans="2:12" ht="13.5" thickBot="1" x14ac:dyDescent="0.25">
      <c r="B35" s="125"/>
      <c r="C35" s="125" t="s">
        <v>187</v>
      </c>
      <c r="D35" s="125"/>
      <c r="E35" s="125"/>
      <c r="F35" s="126"/>
      <c r="G35" s="125"/>
      <c r="H35" s="127"/>
      <c r="I35" s="131" t="s">
        <v>390</v>
      </c>
      <c r="J35" s="182">
        <f>SUM(J13:J33)</f>
        <v>0.96301650978241848</v>
      </c>
      <c r="K35" s="125" t="s">
        <v>401</v>
      </c>
      <c r="L35" s="123"/>
    </row>
    <row r="36" spans="2:12" x14ac:dyDescent="0.2">
      <c r="B36" s="125"/>
      <c r="C36" s="125" t="s">
        <v>188</v>
      </c>
      <c r="D36" s="125"/>
      <c r="E36" s="125"/>
      <c r="F36" s="126"/>
      <c r="G36" s="125"/>
      <c r="H36" s="127"/>
      <c r="I36" s="276"/>
      <c r="J36" s="124"/>
      <c r="K36" s="125"/>
      <c r="L36" s="123"/>
    </row>
    <row r="37" spans="2:12" x14ac:dyDescent="0.2">
      <c r="B37" s="125"/>
      <c r="C37" s="139" t="s">
        <v>397</v>
      </c>
      <c r="E37" s="140" t="s">
        <v>396</v>
      </c>
      <c r="F37" s="126"/>
      <c r="G37" s="125"/>
      <c r="H37" s="127"/>
      <c r="I37" s="276"/>
      <c r="J37" s="124"/>
      <c r="K37" s="125"/>
      <c r="L37" s="123"/>
    </row>
    <row r="38" spans="2:12" ht="13.5" thickBot="1" x14ac:dyDescent="0.25">
      <c r="B38" s="125"/>
      <c r="C38" s="125"/>
      <c r="D38" s="125"/>
      <c r="E38" s="125"/>
      <c r="F38" s="126"/>
      <c r="G38" s="125"/>
      <c r="H38" s="127"/>
      <c r="I38" s="276"/>
      <c r="J38" s="124"/>
      <c r="K38" s="125"/>
      <c r="L38" s="123"/>
    </row>
    <row r="39" spans="2:12" ht="13.5" thickBot="1" x14ac:dyDescent="0.25">
      <c r="B39" s="125"/>
      <c r="C39" s="139" t="s">
        <v>192</v>
      </c>
      <c r="D39" s="125"/>
      <c r="E39" s="125"/>
      <c r="F39" s="126"/>
      <c r="G39" s="125"/>
      <c r="H39" s="127"/>
      <c r="I39" s="131" t="s">
        <v>400</v>
      </c>
      <c r="J39" s="182">
        <f xml:space="preserve"> 1/J35</f>
        <v>1.0384037966555084</v>
      </c>
      <c r="K39" s="125" t="s">
        <v>402</v>
      </c>
      <c r="L39" s="123"/>
    </row>
    <row r="40" spans="2:12" x14ac:dyDescent="0.2">
      <c r="B40" s="125"/>
      <c r="C40" s="139" t="s">
        <v>398</v>
      </c>
      <c r="E40" s="140" t="s">
        <v>399</v>
      </c>
      <c r="F40" s="126"/>
      <c r="G40" s="125"/>
      <c r="H40" s="127"/>
      <c r="I40" s="276"/>
      <c r="J40" s="124"/>
      <c r="K40" s="125"/>
      <c r="L40" s="123"/>
    </row>
    <row r="41" spans="2:12" x14ac:dyDescent="0.2">
      <c r="B41" s="125"/>
      <c r="C41" s="125"/>
      <c r="D41" s="125"/>
      <c r="E41" s="125"/>
      <c r="F41" s="126"/>
      <c r="G41" s="125"/>
      <c r="H41" s="127"/>
      <c r="I41" s="276"/>
      <c r="J41" s="124"/>
      <c r="K41" s="125"/>
      <c r="L41" s="123"/>
    </row>
    <row r="42" spans="2:12" x14ac:dyDescent="0.2">
      <c r="B42" s="125"/>
      <c r="C42" s="125"/>
      <c r="D42" s="125"/>
      <c r="E42" s="125"/>
      <c r="F42" s="141"/>
      <c r="G42" s="125"/>
      <c r="H42" s="127"/>
      <c r="I42" s="276"/>
      <c r="J42" s="124"/>
      <c r="K42" s="125"/>
      <c r="L42" s="123"/>
    </row>
    <row r="43" spans="2:12" x14ac:dyDescent="0.2">
      <c r="B43" s="125"/>
      <c r="C43" s="125"/>
      <c r="D43" s="125"/>
      <c r="E43" s="125"/>
      <c r="F43" s="126"/>
      <c r="G43" s="125"/>
      <c r="H43" s="127"/>
      <c r="I43" s="276"/>
      <c r="J43" s="124"/>
      <c r="K43" s="125"/>
      <c r="L43" s="123"/>
    </row>
    <row r="44" spans="2:12" x14ac:dyDescent="0.2">
      <c r="B44" s="125"/>
      <c r="C44" s="125"/>
      <c r="D44" s="125"/>
      <c r="E44" s="125"/>
      <c r="F44" s="126"/>
      <c r="G44" s="125"/>
      <c r="H44" s="127"/>
      <c r="I44" s="276"/>
      <c r="J44" s="124"/>
      <c r="K44" s="125"/>
      <c r="L44" s="123"/>
    </row>
    <row r="45" spans="2:12" x14ac:dyDescent="0.2">
      <c r="B45" s="125"/>
      <c r="C45" s="125"/>
      <c r="D45" s="125"/>
      <c r="E45" s="125"/>
      <c r="F45" s="126"/>
      <c r="G45" s="125"/>
      <c r="H45" s="127"/>
      <c r="I45" s="276"/>
      <c r="J45" s="124"/>
      <c r="K45" s="125"/>
      <c r="L45" s="123"/>
    </row>
    <row r="46" spans="2:12" x14ac:dyDescent="0.2">
      <c r="B46" s="125"/>
      <c r="C46" s="125"/>
      <c r="D46" s="125"/>
      <c r="E46" s="125"/>
      <c r="F46" s="126"/>
      <c r="G46" s="125"/>
      <c r="H46" s="127"/>
      <c r="I46" s="276"/>
      <c r="J46" s="124"/>
      <c r="K46" s="125"/>
      <c r="L46" s="123"/>
    </row>
    <row r="47" spans="2:12" x14ac:dyDescent="0.2">
      <c r="B47" s="125"/>
      <c r="C47" s="125"/>
      <c r="D47" s="125"/>
      <c r="E47" s="125"/>
      <c r="F47" s="126"/>
      <c r="G47" s="125"/>
      <c r="H47" s="127"/>
      <c r="I47" s="276"/>
      <c r="J47" s="124"/>
      <c r="K47" s="125"/>
      <c r="L47" s="123"/>
    </row>
    <row r="48" spans="2:12" x14ac:dyDescent="0.2">
      <c r="B48" s="125"/>
      <c r="C48" s="125"/>
      <c r="D48" s="125"/>
      <c r="E48" s="125"/>
      <c r="F48" s="126"/>
      <c r="G48" s="125"/>
      <c r="H48" s="127"/>
      <c r="I48" s="276"/>
      <c r="J48" s="124"/>
      <c r="K48" s="125"/>
      <c r="L48" s="123"/>
    </row>
    <row r="49" spans="2:12" x14ac:dyDescent="0.2">
      <c r="B49" s="125"/>
      <c r="C49" s="125"/>
      <c r="D49" s="125"/>
      <c r="E49" s="125"/>
      <c r="F49" s="126"/>
      <c r="G49" s="125"/>
      <c r="H49" s="127"/>
      <c r="I49" s="276"/>
      <c r="J49" s="124"/>
      <c r="K49" s="125"/>
      <c r="L49" s="123"/>
    </row>
    <row r="50" spans="2:12" x14ac:dyDescent="0.2">
      <c r="B50" s="125"/>
      <c r="C50" s="125"/>
      <c r="D50" s="125"/>
      <c r="E50" s="125"/>
      <c r="F50" s="126"/>
      <c r="G50" s="125"/>
      <c r="H50" s="127"/>
      <c r="I50" s="276"/>
      <c r="J50" s="124"/>
      <c r="K50" s="125"/>
      <c r="L50" s="123"/>
    </row>
    <row r="51" spans="2:12" x14ac:dyDescent="0.2">
      <c r="B51" s="125"/>
      <c r="C51" s="125"/>
      <c r="D51" s="125"/>
      <c r="E51" s="125"/>
      <c r="F51" s="126"/>
      <c r="G51" s="125"/>
      <c r="H51" s="127"/>
      <c r="I51" s="276"/>
      <c r="J51" s="124"/>
      <c r="K51" s="125"/>
      <c r="L51" s="123"/>
    </row>
    <row r="52" spans="2:12" x14ac:dyDescent="0.2">
      <c r="B52" s="125"/>
      <c r="C52" s="125"/>
      <c r="D52" s="125"/>
      <c r="E52" s="125"/>
      <c r="F52" s="126"/>
      <c r="G52" s="125"/>
      <c r="H52" s="127"/>
      <c r="I52" s="276"/>
      <c r="J52" s="124"/>
      <c r="K52" s="125"/>
      <c r="L52" s="123"/>
    </row>
    <row r="53" spans="2:12" x14ac:dyDescent="0.2">
      <c r="B53" s="125"/>
      <c r="C53" s="125"/>
      <c r="D53" s="125"/>
      <c r="E53" s="125"/>
      <c r="F53" s="126"/>
      <c r="G53" s="125"/>
      <c r="H53" s="127"/>
      <c r="I53" s="276"/>
      <c r="J53" s="124"/>
      <c r="K53" s="125"/>
      <c r="L53" s="123"/>
    </row>
    <row r="54" spans="2:12" x14ac:dyDescent="0.2">
      <c r="B54" s="125"/>
      <c r="C54" s="125"/>
      <c r="D54" s="125"/>
      <c r="E54" s="125"/>
      <c r="F54" s="126"/>
      <c r="G54" s="125"/>
      <c r="H54" s="127"/>
      <c r="I54" s="276"/>
      <c r="J54" s="124"/>
      <c r="K54" s="125"/>
      <c r="L54" s="123"/>
    </row>
    <row r="55" spans="2:12" x14ac:dyDescent="0.2">
      <c r="B55" s="125"/>
      <c r="C55" s="125"/>
      <c r="D55" s="125"/>
      <c r="E55" s="125"/>
      <c r="F55" s="126"/>
      <c r="G55" s="125"/>
      <c r="H55" s="127"/>
      <c r="I55" s="276"/>
      <c r="J55" s="124"/>
      <c r="K55" s="125"/>
      <c r="L55" s="123"/>
    </row>
    <row r="56" spans="2:12" x14ac:dyDescent="0.2">
      <c r="B56" s="125"/>
      <c r="C56" s="125"/>
      <c r="D56" s="125"/>
      <c r="E56" s="125"/>
      <c r="F56" s="126"/>
      <c r="G56" s="125"/>
      <c r="H56" s="127"/>
      <c r="I56" s="276"/>
      <c r="J56" s="124"/>
      <c r="K56" s="125"/>
      <c r="L56" s="123"/>
    </row>
    <row r="57" spans="2:12" x14ac:dyDescent="0.2">
      <c r="B57" s="125"/>
      <c r="C57" s="125"/>
      <c r="D57" s="125"/>
      <c r="E57" s="125"/>
      <c r="F57" s="126"/>
      <c r="G57" s="125"/>
      <c r="H57" s="127"/>
      <c r="I57" s="276"/>
      <c r="J57" s="124"/>
      <c r="K57" s="125"/>
      <c r="L57" s="123"/>
    </row>
    <row r="58" spans="2:12" x14ac:dyDescent="0.2">
      <c r="B58" s="125"/>
      <c r="C58" s="125"/>
      <c r="D58" s="125"/>
      <c r="E58" s="125"/>
      <c r="F58" s="126"/>
      <c r="G58" s="125"/>
      <c r="H58" s="127"/>
      <c r="I58" s="276"/>
      <c r="J58" s="124"/>
      <c r="K58" s="125"/>
      <c r="L58" s="123"/>
    </row>
    <row r="59" spans="2:12" x14ac:dyDescent="0.2">
      <c r="B59" s="125"/>
      <c r="C59" s="125"/>
      <c r="D59" s="125"/>
      <c r="E59" s="125"/>
      <c r="F59" s="126"/>
      <c r="G59" s="125"/>
      <c r="H59" s="127"/>
      <c r="I59" s="276"/>
      <c r="J59" s="124"/>
      <c r="K59" s="125"/>
      <c r="L59" s="123"/>
    </row>
  </sheetData>
  <mergeCells count="10">
    <mergeCell ref="C23:D23"/>
    <mergeCell ref="C25:D25"/>
    <mergeCell ref="C27:D27"/>
    <mergeCell ref="C29:D29"/>
    <mergeCell ref="C31:D31"/>
    <mergeCell ref="C21:D21"/>
    <mergeCell ref="F4:H4"/>
    <mergeCell ref="C9:D9"/>
    <mergeCell ref="C10:D10"/>
    <mergeCell ref="C15:D15"/>
  </mergeCells>
  <pageMargins left="0.25" right="0.25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1"/>
  <dimension ref="A1:L50"/>
  <sheetViews>
    <sheetView zoomScale="90" zoomScaleNormal="90" zoomScalePageLayoutView="80" workbookViewId="0">
      <selection activeCell="J35" sqref="J35"/>
    </sheetView>
  </sheetViews>
  <sheetFormatPr baseColWidth="10" defaultColWidth="10.85546875" defaultRowHeight="12.75" x14ac:dyDescent="0.2"/>
  <cols>
    <col min="1" max="1" width="4.7109375" style="123" customWidth="1"/>
    <col min="2" max="3" width="5.7109375" style="123" customWidth="1"/>
    <col min="4" max="4" width="22.140625" style="123" customWidth="1"/>
    <col min="5" max="5" width="3.85546875" style="123" customWidth="1"/>
    <col min="6" max="6" width="12.7109375" style="142" customWidth="1"/>
    <col min="7" max="7" width="3.7109375" style="123" customWidth="1"/>
    <col min="8" max="8" width="12.7109375" style="143" customWidth="1"/>
    <col min="9" max="9" width="3.7109375" style="137" customWidth="1"/>
    <col min="10" max="10" width="12.7109375" style="144" customWidth="1"/>
    <col min="11" max="11" width="10.7109375" style="123" customWidth="1"/>
    <col min="12" max="12" width="5.85546875" style="125" customWidth="1"/>
    <col min="13" max="16384" width="10.85546875" style="123"/>
  </cols>
  <sheetData>
    <row r="1" spans="1:12" s="125" customFormat="1" x14ac:dyDescent="0.2">
      <c r="F1" s="126"/>
      <c r="H1" s="127"/>
      <c r="I1" s="176"/>
      <c r="J1" s="124"/>
    </row>
    <row r="2" spans="1:12" x14ac:dyDescent="0.2">
      <c r="A2" s="125"/>
      <c r="B2" s="128" t="s">
        <v>403</v>
      </c>
      <c r="C2" s="128"/>
      <c r="D2" s="128"/>
      <c r="E2" s="128"/>
      <c r="F2" s="129"/>
      <c r="G2" s="128"/>
      <c r="H2" s="130"/>
      <c r="I2" s="131"/>
      <c r="J2" s="132"/>
      <c r="K2" s="128"/>
    </row>
    <row r="3" spans="1:12" x14ac:dyDescent="0.2">
      <c r="A3" s="125"/>
      <c r="B3" s="125"/>
      <c r="C3" s="125"/>
      <c r="D3" s="125"/>
      <c r="E3" s="125"/>
      <c r="F3" s="126"/>
      <c r="G3" s="125"/>
      <c r="H3" s="127"/>
      <c r="I3" s="176"/>
      <c r="J3" s="124"/>
      <c r="K3" s="125"/>
    </row>
    <row r="4" spans="1:12" x14ac:dyDescent="0.2">
      <c r="B4" s="125" t="s">
        <v>383</v>
      </c>
      <c r="C4" s="125" t="s">
        <v>384</v>
      </c>
      <c r="D4" s="133"/>
      <c r="E4" s="133"/>
      <c r="F4" s="375" t="s">
        <v>471</v>
      </c>
      <c r="G4" s="376"/>
      <c r="H4" s="377"/>
      <c r="I4" s="134"/>
      <c r="J4" s="135" t="s">
        <v>191</v>
      </c>
      <c r="K4" s="87">
        <v>3</v>
      </c>
    </row>
    <row r="5" spans="1:12" x14ac:dyDescent="0.2">
      <c r="B5" s="125"/>
      <c r="C5" s="125"/>
      <c r="D5" s="125"/>
      <c r="E5" s="125"/>
      <c r="F5" s="126"/>
      <c r="G5" s="125"/>
      <c r="H5" s="127"/>
      <c r="I5" s="176"/>
      <c r="J5" s="124"/>
      <c r="K5" s="125"/>
    </row>
    <row r="6" spans="1:12" x14ac:dyDescent="0.2">
      <c r="B6" s="125"/>
      <c r="C6" s="125" t="s">
        <v>385</v>
      </c>
      <c r="D6" s="125"/>
      <c r="E6" s="125"/>
      <c r="F6" s="126"/>
      <c r="G6" s="87"/>
      <c r="H6" s="127" t="s">
        <v>367</v>
      </c>
      <c r="I6" s="87" t="s">
        <v>323</v>
      </c>
      <c r="J6" s="124" t="s">
        <v>386</v>
      </c>
      <c r="K6" s="125"/>
    </row>
    <row r="7" spans="1:12" x14ac:dyDescent="0.2">
      <c r="B7" s="125"/>
      <c r="C7" s="125"/>
      <c r="D7" s="125"/>
      <c r="E7" s="125"/>
      <c r="F7" s="126"/>
      <c r="G7" s="125"/>
      <c r="H7" s="127"/>
      <c r="I7" s="176"/>
      <c r="J7" s="124"/>
      <c r="K7" s="125"/>
    </row>
    <row r="8" spans="1:12" x14ac:dyDescent="0.2">
      <c r="B8" s="125"/>
      <c r="C8" s="125"/>
      <c r="D8" s="125"/>
      <c r="E8" s="125"/>
      <c r="F8" s="126"/>
      <c r="G8" s="125"/>
      <c r="H8" s="127"/>
      <c r="I8" s="176"/>
      <c r="J8" s="124"/>
      <c r="K8" s="125"/>
    </row>
    <row r="9" spans="1:12" s="137" customFormat="1" x14ac:dyDescent="0.2">
      <c r="B9" s="176"/>
      <c r="C9" s="378" t="s">
        <v>387</v>
      </c>
      <c r="D9" s="378"/>
      <c r="E9" s="176"/>
      <c r="F9" s="138" t="s">
        <v>388</v>
      </c>
      <c r="G9" s="176"/>
      <c r="H9" s="127" t="s">
        <v>389</v>
      </c>
      <c r="I9" s="176"/>
      <c r="J9" s="124" t="s">
        <v>390</v>
      </c>
      <c r="K9" s="176"/>
      <c r="L9" s="176"/>
    </row>
    <row r="10" spans="1:12" x14ac:dyDescent="0.2">
      <c r="B10" s="125"/>
      <c r="C10" s="379"/>
      <c r="D10" s="379"/>
      <c r="E10" s="125"/>
      <c r="F10" s="138" t="s">
        <v>391</v>
      </c>
      <c r="G10" s="125"/>
      <c r="H10" s="127" t="s">
        <v>190</v>
      </c>
      <c r="I10" s="176"/>
      <c r="J10" s="124" t="s">
        <v>189</v>
      </c>
      <c r="K10" s="125"/>
    </row>
    <row r="11" spans="1:12" s="137" customFormat="1" x14ac:dyDescent="0.2">
      <c r="B11" s="176"/>
      <c r="C11" s="176"/>
      <c r="D11" s="176"/>
      <c r="E11" s="176"/>
      <c r="F11" s="138">
        <v>1</v>
      </c>
      <c r="G11" s="176"/>
      <c r="H11" s="127" t="s">
        <v>392</v>
      </c>
      <c r="I11" s="176"/>
      <c r="J11" s="124" t="s">
        <v>393</v>
      </c>
      <c r="K11" s="176"/>
      <c r="L11" s="176"/>
    </row>
    <row r="12" spans="1:12" x14ac:dyDescent="0.2">
      <c r="B12" s="125"/>
      <c r="C12" s="125"/>
      <c r="D12" s="125"/>
      <c r="E12" s="125"/>
      <c r="F12" s="126"/>
      <c r="G12" s="125"/>
      <c r="H12" s="127"/>
      <c r="I12" s="176"/>
      <c r="J12" s="124"/>
      <c r="K12" s="125"/>
    </row>
    <row r="13" spans="1:12" x14ac:dyDescent="0.2">
      <c r="B13" s="125"/>
      <c r="C13" s="122" t="s">
        <v>394</v>
      </c>
      <c r="D13" s="122"/>
      <c r="E13" s="125"/>
      <c r="F13" s="138">
        <v>1</v>
      </c>
      <c r="G13" s="125"/>
      <c r="H13" s="53">
        <v>13</v>
      </c>
      <c r="I13" s="176"/>
      <c r="J13" s="54">
        <f>F13/H13</f>
        <v>7.6923076923076927E-2</v>
      </c>
      <c r="K13" s="125"/>
    </row>
    <row r="14" spans="1:12" ht="6" customHeight="1" x14ac:dyDescent="0.2">
      <c r="B14" s="176"/>
      <c r="C14" s="176"/>
      <c r="D14" s="176"/>
      <c r="E14" s="176"/>
      <c r="F14" s="138"/>
      <c r="G14" s="176"/>
      <c r="H14" s="127"/>
      <c r="I14" s="176"/>
      <c r="J14" s="124"/>
      <c r="K14" s="176"/>
    </row>
    <row r="15" spans="1:12" x14ac:dyDescent="0.2">
      <c r="B15" s="176"/>
      <c r="C15" s="386" t="s">
        <v>464</v>
      </c>
      <c r="D15" s="387"/>
      <c r="E15" s="52"/>
      <c r="F15" s="188">
        <v>3.5999999999999997E-2</v>
      </c>
      <c r="G15" s="52"/>
      <c r="H15" s="189">
        <v>0.13</v>
      </c>
      <c r="I15" s="52"/>
      <c r="J15" s="57">
        <f>F15/H15</f>
        <v>0.27692307692307688</v>
      </c>
      <c r="K15" s="176"/>
    </row>
    <row r="16" spans="1:12" ht="6" customHeight="1" x14ac:dyDescent="0.2">
      <c r="B16" s="125"/>
      <c r="C16" s="48"/>
      <c r="D16" s="48"/>
      <c r="E16" s="49"/>
      <c r="F16" s="58"/>
      <c r="G16" s="49"/>
      <c r="H16" s="59"/>
      <c r="I16" s="52"/>
      <c r="J16" s="60"/>
      <c r="K16" s="125"/>
    </row>
    <row r="17" spans="2:12" x14ac:dyDescent="0.2">
      <c r="B17" s="176"/>
      <c r="C17" s="386"/>
      <c r="D17" s="387"/>
      <c r="E17" s="52"/>
      <c r="F17" s="188"/>
      <c r="G17" s="52"/>
      <c r="H17" s="190"/>
      <c r="I17" s="52"/>
      <c r="J17" s="57"/>
      <c r="K17" s="176"/>
    </row>
    <row r="18" spans="2:12" ht="6" customHeight="1" x14ac:dyDescent="0.2">
      <c r="B18" s="125"/>
      <c r="C18" s="388"/>
      <c r="D18" s="389"/>
      <c r="E18" s="49"/>
      <c r="F18" s="58"/>
      <c r="G18" s="49"/>
      <c r="H18" s="59"/>
      <c r="I18" s="52"/>
      <c r="J18" s="60"/>
      <c r="K18" s="125"/>
    </row>
    <row r="19" spans="2:12" x14ac:dyDescent="0.2">
      <c r="B19" s="176"/>
      <c r="C19" s="386"/>
      <c r="D19" s="387"/>
      <c r="E19" s="52"/>
      <c r="F19" s="188"/>
      <c r="G19" s="52"/>
      <c r="H19" s="189"/>
      <c r="I19" s="52"/>
      <c r="J19" s="57"/>
      <c r="K19" s="176"/>
      <c r="L19" s="123"/>
    </row>
    <row r="20" spans="2:12" ht="6" customHeight="1" x14ac:dyDescent="0.2">
      <c r="B20" s="125"/>
      <c r="C20" s="48"/>
      <c r="D20" s="48"/>
      <c r="E20" s="49"/>
      <c r="F20" s="58"/>
      <c r="G20" s="49"/>
      <c r="H20" s="59"/>
      <c r="I20" s="52"/>
      <c r="J20" s="60"/>
      <c r="K20" s="125"/>
      <c r="L20" s="123"/>
    </row>
    <row r="21" spans="2:12" x14ac:dyDescent="0.2">
      <c r="B21" s="176"/>
      <c r="C21" s="386"/>
      <c r="D21" s="387"/>
      <c r="E21" s="52"/>
      <c r="F21" s="188"/>
      <c r="G21" s="52"/>
      <c r="H21" s="189"/>
      <c r="I21" s="52"/>
      <c r="J21" s="57"/>
      <c r="K21" s="176"/>
      <c r="L21" s="123"/>
    </row>
    <row r="22" spans="2:12" ht="6" customHeight="1" x14ac:dyDescent="0.2">
      <c r="B22" s="125"/>
      <c r="C22" s="49"/>
      <c r="D22" s="49"/>
      <c r="E22" s="49"/>
      <c r="F22" s="58"/>
      <c r="G22" s="49"/>
      <c r="H22" s="59"/>
      <c r="I22" s="52"/>
      <c r="J22" s="60"/>
      <c r="K22" s="125"/>
      <c r="L22" s="123"/>
    </row>
    <row r="23" spans="2:12" x14ac:dyDescent="0.2">
      <c r="B23" s="176"/>
      <c r="C23" s="384"/>
      <c r="D23" s="385"/>
      <c r="E23" s="52"/>
      <c r="F23" s="188"/>
      <c r="G23" s="52"/>
      <c r="H23" s="189"/>
      <c r="I23" s="52"/>
      <c r="J23" s="57"/>
      <c r="K23" s="176"/>
      <c r="L23" s="123"/>
    </row>
    <row r="24" spans="2:12" ht="6" customHeight="1" x14ac:dyDescent="0.2">
      <c r="B24" s="125"/>
      <c r="C24" s="125"/>
      <c r="D24" s="122"/>
      <c r="E24" s="122"/>
      <c r="F24" s="126"/>
      <c r="G24" s="125"/>
      <c r="H24" s="127"/>
      <c r="I24" s="176"/>
      <c r="J24" s="124"/>
      <c r="K24" s="125"/>
      <c r="L24" s="123"/>
    </row>
    <row r="25" spans="2:12" hidden="1" x14ac:dyDescent="0.2">
      <c r="B25" s="176"/>
      <c r="C25" s="380"/>
      <c r="D25" s="381"/>
      <c r="E25" s="176"/>
      <c r="F25" s="179"/>
      <c r="G25" s="176"/>
      <c r="H25" s="180"/>
      <c r="I25" s="176"/>
      <c r="J25" s="181"/>
      <c r="K25" s="176"/>
      <c r="L25" s="123"/>
    </row>
    <row r="26" spans="2:12" ht="6" hidden="1" customHeight="1" x14ac:dyDescent="0.2">
      <c r="B26" s="125"/>
      <c r="C26" s="125"/>
      <c r="D26" s="125"/>
      <c r="E26" s="125"/>
      <c r="F26" s="126"/>
      <c r="G26" s="125"/>
      <c r="H26" s="127"/>
      <c r="I26" s="176"/>
      <c r="J26" s="124"/>
      <c r="K26" s="125"/>
      <c r="L26" s="123"/>
    </row>
    <row r="27" spans="2:12" hidden="1" x14ac:dyDescent="0.2">
      <c r="B27" s="176"/>
      <c r="C27" s="380"/>
      <c r="D27" s="381"/>
      <c r="E27" s="176"/>
      <c r="F27" s="179"/>
      <c r="G27" s="176"/>
      <c r="H27" s="180"/>
      <c r="I27" s="176"/>
      <c r="J27" s="181"/>
      <c r="K27" s="176"/>
      <c r="L27" s="123"/>
    </row>
    <row r="28" spans="2:12" ht="6" hidden="1" customHeight="1" x14ac:dyDescent="0.2">
      <c r="B28" s="125"/>
      <c r="C28" s="125"/>
      <c r="D28" s="125"/>
      <c r="E28" s="125"/>
      <c r="F28" s="126"/>
      <c r="G28" s="125"/>
      <c r="H28" s="127"/>
      <c r="I28" s="176"/>
      <c r="J28" s="124"/>
      <c r="K28" s="125"/>
      <c r="L28" s="123"/>
    </row>
    <row r="29" spans="2:12" x14ac:dyDescent="0.2">
      <c r="B29" s="176"/>
      <c r="C29" s="382"/>
      <c r="D29" s="383"/>
      <c r="E29" s="176"/>
      <c r="F29" s="248"/>
      <c r="G29" s="176"/>
      <c r="H29" s="247"/>
      <c r="I29" s="176"/>
      <c r="J29" s="181"/>
      <c r="K29" s="176"/>
      <c r="L29" s="123"/>
    </row>
    <row r="30" spans="2:12" ht="6" customHeight="1" x14ac:dyDescent="0.2">
      <c r="B30" s="125"/>
      <c r="C30" s="125"/>
      <c r="D30" s="125"/>
      <c r="E30" s="125"/>
      <c r="F30" s="126"/>
      <c r="G30" s="125"/>
      <c r="H30" s="127"/>
      <c r="I30" s="176"/>
      <c r="J30" s="124"/>
      <c r="K30" s="125"/>
      <c r="L30" s="123"/>
    </row>
    <row r="31" spans="2:12" x14ac:dyDescent="0.2">
      <c r="B31" s="176"/>
      <c r="C31" s="382"/>
      <c r="D31" s="383"/>
      <c r="E31" s="176"/>
      <c r="F31" s="248"/>
      <c r="G31" s="176"/>
      <c r="H31" s="247"/>
      <c r="I31" s="176"/>
      <c r="J31" s="181"/>
      <c r="K31" s="176"/>
      <c r="L31" s="123"/>
    </row>
    <row r="32" spans="2:12" ht="6" customHeight="1" x14ac:dyDescent="0.2">
      <c r="B32" s="125"/>
      <c r="C32" s="125"/>
      <c r="D32" s="125"/>
      <c r="E32" s="125"/>
      <c r="F32" s="126"/>
      <c r="G32" s="125"/>
      <c r="H32" s="127"/>
      <c r="I32" s="176"/>
      <c r="J32" s="124"/>
      <c r="K32" s="125"/>
      <c r="L32" s="123"/>
    </row>
    <row r="33" spans="2:12" x14ac:dyDescent="0.2">
      <c r="B33" s="125"/>
      <c r="C33" s="122" t="s">
        <v>395</v>
      </c>
      <c r="D33" s="122"/>
      <c r="E33" s="122"/>
      <c r="F33" s="138">
        <v>1</v>
      </c>
      <c r="G33" s="125"/>
      <c r="H33" s="53">
        <v>8.1</v>
      </c>
      <c r="I33" s="176"/>
      <c r="J33" s="54">
        <f>F33/H33</f>
        <v>0.1234567901234568</v>
      </c>
      <c r="K33" s="125"/>
      <c r="L33" s="123"/>
    </row>
    <row r="34" spans="2:12" ht="13.5" thickBot="1" x14ac:dyDescent="0.25">
      <c r="B34" s="125"/>
      <c r="C34" s="125"/>
      <c r="D34" s="125"/>
      <c r="E34" s="125"/>
      <c r="F34" s="126"/>
      <c r="G34" s="125"/>
      <c r="H34" s="127"/>
      <c r="I34" s="176"/>
      <c r="J34" s="124"/>
      <c r="K34" s="125"/>
      <c r="L34" s="123"/>
    </row>
    <row r="35" spans="2:12" ht="13.5" thickBot="1" x14ac:dyDescent="0.25">
      <c r="B35" s="125"/>
      <c r="C35" s="125" t="s">
        <v>187</v>
      </c>
      <c r="D35" s="125"/>
      <c r="E35" s="125"/>
      <c r="F35" s="126"/>
      <c r="G35" s="125"/>
      <c r="H35" s="127"/>
      <c r="I35" s="131" t="s">
        <v>390</v>
      </c>
      <c r="J35" s="182">
        <f>SUM(J13:J33)</f>
        <v>0.47730294396961059</v>
      </c>
      <c r="K35" s="125" t="s">
        <v>401</v>
      </c>
      <c r="L35" s="123"/>
    </row>
    <row r="36" spans="2:12" x14ac:dyDescent="0.2">
      <c r="B36" s="125"/>
      <c r="C36" s="125" t="s">
        <v>188</v>
      </c>
      <c r="D36" s="125"/>
      <c r="E36" s="125"/>
      <c r="F36" s="126"/>
      <c r="G36" s="125"/>
      <c r="H36" s="127"/>
      <c r="I36" s="176"/>
      <c r="J36" s="124"/>
      <c r="K36" s="125"/>
      <c r="L36" s="123"/>
    </row>
    <row r="37" spans="2:12" x14ac:dyDescent="0.2">
      <c r="B37" s="125"/>
      <c r="C37" s="139" t="s">
        <v>397</v>
      </c>
      <c r="E37" s="140" t="s">
        <v>396</v>
      </c>
      <c r="F37" s="126"/>
      <c r="G37" s="125"/>
      <c r="H37" s="127"/>
      <c r="I37" s="176"/>
      <c r="J37" s="124"/>
      <c r="K37" s="125"/>
      <c r="L37" s="123"/>
    </row>
    <row r="38" spans="2:12" ht="13.5" thickBot="1" x14ac:dyDescent="0.25">
      <c r="B38" s="125"/>
      <c r="C38" s="125"/>
      <c r="D38" s="125"/>
      <c r="E38" s="125"/>
      <c r="F38" s="126"/>
      <c r="G38" s="125"/>
      <c r="H38" s="127"/>
      <c r="I38" s="176"/>
      <c r="J38" s="124"/>
      <c r="K38" s="125"/>
      <c r="L38" s="123"/>
    </row>
    <row r="39" spans="2:12" ht="13.5" thickBot="1" x14ac:dyDescent="0.25">
      <c r="B39" s="125"/>
      <c r="C39" s="139" t="s">
        <v>192</v>
      </c>
      <c r="D39" s="125"/>
      <c r="E39" s="125"/>
      <c r="F39" s="126"/>
      <c r="G39" s="125"/>
      <c r="H39" s="127"/>
      <c r="I39" s="131" t="s">
        <v>400</v>
      </c>
      <c r="J39" s="182">
        <f xml:space="preserve"> 1/J35</f>
        <v>2.0951054516514129</v>
      </c>
      <c r="K39" s="125" t="s">
        <v>402</v>
      </c>
      <c r="L39" s="123"/>
    </row>
    <row r="40" spans="2:12" x14ac:dyDescent="0.2">
      <c r="B40" s="125"/>
      <c r="C40" s="139" t="s">
        <v>398</v>
      </c>
      <c r="E40" s="140" t="s">
        <v>399</v>
      </c>
      <c r="F40" s="126"/>
      <c r="G40" s="125"/>
      <c r="H40" s="127"/>
      <c r="I40" s="176"/>
      <c r="J40" s="124"/>
      <c r="K40" s="125"/>
      <c r="L40" s="123"/>
    </row>
    <row r="41" spans="2:12" x14ac:dyDescent="0.2">
      <c r="B41" s="125"/>
      <c r="C41" s="125"/>
      <c r="D41" s="125"/>
      <c r="E41" s="125"/>
      <c r="F41" s="126"/>
      <c r="G41" s="125"/>
      <c r="H41" s="127"/>
      <c r="I41" s="176"/>
      <c r="J41" s="124"/>
      <c r="K41" s="125"/>
      <c r="L41" s="123"/>
    </row>
    <row r="42" spans="2:12" x14ac:dyDescent="0.2">
      <c r="B42" s="125"/>
      <c r="C42" s="125"/>
      <c r="D42" s="125"/>
      <c r="E42" s="125"/>
      <c r="F42" s="141"/>
      <c r="G42" s="125"/>
      <c r="H42" s="127"/>
      <c r="I42" s="176"/>
      <c r="J42" s="124"/>
      <c r="K42" s="125"/>
      <c r="L42" s="123"/>
    </row>
    <row r="43" spans="2:12" x14ac:dyDescent="0.2">
      <c r="B43" s="125"/>
      <c r="C43" s="125"/>
      <c r="D43" s="125"/>
      <c r="E43" s="125"/>
      <c r="F43" s="126"/>
      <c r="G43" s="125"/>
      <c r="H43" s="127"/>
      <c r="I43" s="176"/>
      <c r="J43" s="124"/>
      <c r="K43" s="125"/>
      <c r="L43" s="123"/>
    </row>
    <row r="44" spans="2:12" x14ac:dyDescent="0.2">
      <c r="B44" s="125"/>
      <c r="C44" s="125"/>
      <c r="D44" s="125"/>
      <c r="E44" s="125"/>
      <c r="F44" s="126"/>
      <c r="G44" s="125"/>
      <c r="H44" s="127"/>
      <c r="I44" s="176"/>
      <c r="J44" s="124"/>
      <c r="K44" s="125"/>
      <c r="L44" s="123"/>
    </row>
    <row r="45" spans="2:12" x14ac:dyDescent="0.2">
      <c r="B45" s="125"/>
      <c r="C45" s="125"/>
      <c r="D45" s="125"/>
      <c r="E45" s="125"/>
      <c r="F45" s="126"/>
      <c r="G45" s="125"/>
      <c r="H45" s="127"/>
      <c r="I45" s="176"/>
      <c r="J45" s="124"/>
      <c r="K45" s="125"/>
      <c r="L45" s="123"/>
    </row>
    <row r="46" spans="2:12" x14ac:dyDescent="0.2">
      <c r="B46" s="125"/>
      <c r="C46" s="125"/>
      <c r="D46" s="125"/>
      <c r="E46" s="125"/>
      <c r="F46" s="126"/>
      <c r="G46" s="125"/>
      <c r="H46" s="127"/>
      <c r="I46" s="176"/>
      <c r="J46" s="124"/>
      <c r="K46" s="125"/>
      <c r="L46" s="123"/>
    </row>
    <row r="47" spans="2:12" x14ac:dyDescent="0.2">
      <c r="B47" s="125"/>
      <c r="C47" s="125"/>
      <c r="D47" s="125"/>
      <c r="E47" s="125"/>
      <c r="F47" s="126"/>
      <c r="G47" s="125"/>
      <c r="H47" s="127"/>
      <c r="I47" s="176"/>
      <c r="J47" s="124"/>
      <c r="K47" s="125"/>
      <c r="L47" s="123"/>
    </row>
    <row r="48" spans="2:12" x14ac:dyDescent="0.2">
      <c r="B48" s="125"/>
      <c r="C48" s="125"/>
      <c r="D48" s="125"/>
      <c r="E48" s="125"/>
      <c r="F48" s="126"/>
      <c r="G48" s="125"/>
      <c r="H48" s="127"/>
      <c r="I48" s="176"/>
      <c r="J48" s="124"/>
      <c r="K48" s="125"/>
      <c r="L48" s="123"/>
    </row>
    <row r="49" spans="2:12" x14ac:dyDescent="0.2">
      <c r="B49" s="125"/>
      <c r="C49" s="125"/>
      <c r="D49" s="125"/>
      <c r="E49" s="125"/>
      <c r="F49" s="126"/>
      <c r="G49" s="125"/>
      <c r="H49" s="127"/>
      <c r="I49" s="176"/>
      <c r="J49" s="124"/>
      <c r="K49" s="125"/>
      <c r="L49" s="123"/>
    </row>
    <row r="50" spans="2:12" x14ac:dyDescent="0.2">
      <c r="B50" s="125"/>
      <c r="C50" s="125"/>
      <c r="D50" s="125"/>
      <c r="E50" s="125"/>
      <c r="F50" s="126"/>
      <c r="G50" s="125"/>
      <c r="H50" s="127"/>
      <c r="I50" s="176"/>
      <c r="J50" s="124"/>
      <c r="K50" s="125"/>
      <c r="L50" s="123"/>
    </row>
  </sheetData>
  <mergeCells count="13">
    <mergeCell ref="C27:D27"/>
    <mergeCell ref="C29:D29"/>
    <mergeCell ref="C23:D23"/>
    <mergeCell ref="C31:D31"/>
    <mergeCell ref="F4:H4"/>
    <mergeCell ref="C9:D9"/>
    <mergeCell ref="C10:D10"/>
    <mergeCell ref="C15:D15"/>
    <mergeCell ref="C17:D17"/>
    <mergeCell ref="C18:D18"/>
    <mergeCell ref="C19:D19"/>
    <mergeCell ref="C21:D21"/>
    <mergeCell ref="C25:D25"/>
  </mergeCells>
  <pageMargins left="0.25" right="0.25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L48"/>
  <sheetViews>
    <sheetView zoomScale="90" zoomScaleNormal="90" zoomScalePageLayoutView="80" workbookViewId="0">
      <selection activeCell="J39" sqref="J39"/>
    </sheetView>
  </sheetViews>
  <sheetFormatPr baseColWidth="10" defaultColWidth="10.85546875" defaultRowHeight="12.75" x14ac:dyDescent="0.2"/>
  <cols>
    <col min="1" max="1" width="4.7109375" style="123" customWidth="1"/>
    <col min="2" max="3" width="5.7109375" style="123" customWidth="1"/>
    <col min="4" max="4" width="27.140625" style="123" customWidth="1"/>
    <col min="5" max="5" width="3.85546875" style="123" customWidth="1"/>
    <col min="6" max="6" width="12.7109375" style="142" customWidth="1"/>
    <col min="7" max="7" width="3.7109375" style="123" customWidth="1"/>
    <col min="8" max="8" width="12.7109375" style="143" customWidth="1"/>
    <col min="9" max="9" width="3.7109375" style="137" customWidth="1"/>
    <col min="10" max="10" width="12.7109375" style="144" customWidth="1"/>
    <col min="11" max="11" width="10.7109375" style="123" customWidth="1"/>
    <col min="12" max="12" width="5.85546875" style="125" customWidth="1"/>
    <col min="13" max="16384" width="10.85546875" style="123"/>
  </cols>
  <sheetData>
    <row r="1" spans="1:12" s="125" customFormat="1" x14ac:dyDescent="0.2">
      <c r="F1" s="126"/>
      <c r="H1" s="127"/>
      <c r="I1" s="176"/>
      <c r="J1" s="124"/>
    </row>
    <row r="2" spans="1:12" x14ac:dyDescent="0.2">
      <c r="A2" s="125"/>
      <c r="B2" s="128" t="s">
        <v>403</v>
      </c>
      <c r="C2" s="128"/>
      <c r="D2" s="128"/>
      <c r="E2" s="128"/>
      <c r="F2" s="129"/>
      <c r="G2" s="128"/>
      <c r="H2" s="130"/>
      <c r="I2" s="131"/>
      <c r="J2" s="132"/>
      <c r="K2" s="128"/>
    </row>
    <row r="3" spans="1:12" x14ac:dyDescent="0.2">
      <c r="A3" s="125"/>
      <c r="B3" s="125"/>
      <c r="C3" s="125"/>
      <c r="D3" s="125"/>
      <c r="E3" s="125"/>
      <c r="F3" s="126"/>
      <c r="G3" s="125"/>
      <c r="H3" s="127"/>
      <c r="I3" s="176"/>
      <c r="J3" s="124"/>
      <c r="K3" s="125"/>
    </row>
    <row r="4" spans="1:12" x14ac:dyDescent="0.2">
      <c r="B4" s="125" t="s">
        <v>383</v>
      </c>
      <c r="C4" s="125" t="s">
        <v>384</v>
      </c>
      <c r="D4" s="133"/>
      <c r="E4" s="133"/>
      <c r="F4" s="375" t="s">
        <v>496</v>
      </c>
      <c r="G4" s="376"/>
      <c r="H4" s="377"/>
      <c r="I4" s="134"/>
      <c r="J4" s="135" t="s">
        <v>191</v>
      </c>
      <c r="K4" s="87">
        <v>4</v>
      </c>
    </row>
    <row r="5" spans="1:12" x14ac:dyDescent="0.2">
      <c r="B5" s="125"/>
      <c r="C5" s="125"/>
      <c r="D5" s="125"/>
      <c r="E5" s="125"/>
      <c r="F5" s="126"/>
      <c r="G5" s="125"/>
      <c r="H5" s="127"/>
      <c r="I5" s="176"/>
      <c r="J5" s="124"/>
      <c r="K5" s="125"/>
    </row>
    <row r="6" spans="1:12" x14ac:dyDescent="0.2">
      <c r="B6" s="125"/>
      <c r="C6" s="125" t="s">
        <v>385</v>
      </c>
      <c r="D6" s="125"/>
      <c r="E6" s="125"/>
      <c r="F6" s="126"/>
      <c r="G6" s="87" t="s">
        <v>323</v>
      </c>
      <c r="H6" s="127" t="s">
        <v>367</v>
      </c>
      <c r="I6" s="136"/>
      <c r="J6" s="124" t="s">
        <v>386</v>
      </c>
      <c r="K6" s="125"/>
    </row>
    <row r="7" spans="1:12" x14ac:dyDescent="0.2">
      <c r="B7" s="125"/>
      <c r="C7" s="125"/>
      <c r="D7" s="125"/>
      <c r="E7" s="125"/>
      <c r="F7" s="126"/>
      <c r="G7" s="125"/>
      <c r="H7" s="127"/>
      <c r="I7" s="176"/>
      <c r="J7" s="124"/>
      <c r="K7" s="125"/>
    </row>
    <row r="8" spans="1:12" x14ac:dyDescent="0.2">
      <c r="B8" s="125"/>
      <c r="C8" s="125"/>
      <c r="D8" s="125"/>
      <c r="E8" s="125"/>
      <c r="F8" s="126"/>
      <c r="G8" s="125"/>
      <c r="H8" s="127"/>
      <c r="I8" s="176"/>
      <c r="J8" s="124"/>
      <c r="K8" s="125"/>
    </row>
    <row r="9" spans="1:12" s="137" customFormat="1" x14ac:dyDescent="0.2">
      <c r="B9" s="176"/>
      <c r="C9" s="378" t="s">
        <v>387</v>
      </c>
      <c r="D9" s="378"/>
      <c r="E9" s="176"/>
      <c r="F9" s="138" t="s">
        <v>388</v>
      </c>
      <c r="G9" s="176"/>
      <c r="H9" s="127" t="s">
        <v>389</v>
      </c>
      <c r="I9" s="176"/>
      <c r="J9" s="124" t="s">
        <v>390</v>
      </c>
      <c r="K9" s="176"/>
      <c r="L9" s="176"/>
    </row>
    <row r="10" spans="1:12" x14ac:dyDescent="0.2">
      <c r="B10" s="125"/>
      <c r="C10" s="379"/>
      <c r="D10" s="379"/>
      <c r="E10" s="125"/>
      <c r="F10" s="138" t="s">
        <v>391</v>
      </c>
      <c r="G10" s="125"/>
      <c r="H10" s="127" t="s">
        <v>190</v>
      </c>
      <c r="I10" s="176"/>
      <c r="J10" s="124" t="s">
        <v>189</v>
      </c>
      <c r="K10" s="125"/>
    </row>
    <row r="11" spans="1:12" s="137" customFormat="1" x14ac:dyDescent="0.2">
      <c r="B11" s="176"/>
      <c r="C11" s="176"/>
      <c r="D11" s="176"/>
      <c r="E11" s="176"/>
      <c r="F11" s="138">
        <v>1</v>
      </c>
      <c r="G11" s="176"/>
      <c r="H11" s="127" t="s">
        <v>392</v>
      </c>
      <c r="I11" s="176"/>
      <c r="J11" s="124" t="s">
        <v>393</v>
      </c>
      <c r="K11" s="176"/>
      <c r="L11" s="176"/>
    </row>
    <row r="12" spans="1:12" x14ac:dyDescent="0.2">
      <c r="B12" s="125"/>
      <c r="C12" s="125"/>
      <c r="D12" s="125"/>
      <c r="E12" s="125"/>
      <c r="F12" s="126"/>
      <c r="G12" s="125"/>
      <c r="H12" s="127"/>
      <c r="I12" s="176"/>
      <c r="J12" s="124"/>
      <c r="K12" s="125"/>
    </row>
    <row r="13" spans="1:12" x14ac:dyDescent="0.2">
      <c r="B13" s="125"/>
      <c r="C13" s="122" t="s">
        <v>394</v>
      </c>
      <c r="D13" s="122"/>
      <c r="E13" s="125"/>
      <c r="F13" s="138">
        <v>1</v>
      </c>
      <c r="G13" s="125"/>
      <c r="H13" s="53">
        <v>13</v>
      </c>
      <c r="I13" s="176"/>
      <c r="J13" s="54">
        <f>F13/H13</f>
        <v>7.6923076923076927E-2</v>
      </c>
      <c r="K13" s="125"/>
    </row>
    <row r="14" spans="1:12" ht="6" customHeight="1" x14ac:dyDescent="0.2">
      <c r="B14" s="176"/>
      <c r="C14" s="176"/>
      <c r="D14" s="176"/>
      <c r="E14" s="176"/>
      <c r="F14" s="138"/>
      <c r="G14" s="176"/>
      <c r="H14" s="127"/>
      <c r="I14" s="176"/>
      <c r="J14" s="124"/>
      <c r="K14" s="176"/>
    </row>
    <row r="15" spans="1:12" ht="12.75" customHeight="1" x14ac:dyDescent="0.2">
      <c r="B15" s="176"/>
      <c r="C15" s="307" t="s">
        <v>212</v>
      </c>
      <c r="D15" s="308"/>
      <c r="E15" s="312"/>
      <c r="F15" s="201">
        <v>0.15</v>
      </c>
      <c r="G15" s="312"/>
      <c r="H15" s="211">
        <v>1.74</v>
      </c>
      <c r="I15" s="312"/>
      <c r="J15" s="57">
        <f>F15/H15</f>
        <v>8.620689655172413E-2</v>
      </c>
      <c r="K15" s="176"/>
    </row>
    <row r="16" spans="1:12" ht="6" customHeight="1" x14ac:dyDescent="0.2">
      <c r="B16" s="125"/>
      <c r="C16" s="309"/>
      <c r="D16" s="310"/>
      <c r="E16" s="49"/>
      <c r="F16" s="58"/>
      <c r="G16" s="49"/>
      <c r="H16" s="212"/>
      <c r="I16" s="52"/>
      <c r="J16" s="60"/>
      <c r="K16" s="125"/>
    </row>
    <row r="17" spans="2:12" x14ac:dyDescent="0.2">
      <c r="B17" s="176"/>
      <c r="C17" s="307" t="s">
        <v>466</v>
      </c>
      <c r="D17" s="308"/>
      <c r="E17" s="312"/>
      <c r="F17" s="202">
        <v>3.7999999999999999E-2</v>
      </c>
      <c r="G17" s="312"/>
      <c r="H17" s="213">
        <v>0.04</v>
      </c>
      <c r="I17" s="312"/>
      <c r="J17" s="57">
        <f>F17/H17</f>
        <v>0.95</v>
      </c>
      <c r="K17" s="176"/>
    </row>
    <row r="18" spans="2:12" ht="6" customHeight="1" x14ac:dyDescent="0.2">
      <c r="B18" s="125"/>
      <c r="C18" s="311"/>
      <c r="D18" s="311"/>
      <c r="E18" s="49"/>
      <c r="F18" s="58"/>
      <c r="G18" s="49"/>
      <c r="H18" s="212"/>
      <c r="I18" s="52"/>
      <c r="J18" s="60"/>
      <c r="K18" s="125"/>
    </row>
    <row r="19" spans="2:12" ht="12.75" customHeight="1" x14ac:dyDescent="0.2">
      <c r="B19" s="176"/>
      <c r="C19" s="359" t="s">
        <v>470</v>
      </c>
      <c r="D19" s="361"/>
      <c r="E19" s="205"/>
      <c r="F19" s="201">
        <v>1.7000000000000001E-2</v>
      </c>
      <c r="G19" s="205"/>
      <c r="H19" s="211">
        <v>0.872</v>
      </c>
      <c r="I19" s="312"/>
      <c r="J19" s="57">
        <f>F19/H19</f>
        <v>1.9495412844036698E-2</v>
      </c>
      <c r="K19" s="176"/>
      <c r="L19" s="123"/>
    </row>
    <row r="20" spans="2:12" ht="6" customHeight="1" x14ac:dyDescent="0.2">
      <c r="B20" s="125"/>
      <c r="C20" s="48"/>
      <c r="D20" s="48"/>
      <c r="E20" s="49"/>
      <c r="F20" s="58"/>
      <c r="G20" s="49"/>
      <c r="H20" s="212"/>
      <c r="I20" s="52"/>
      <c r="J20" s="60"/>
      <c r="K20" s="125"/>
      <c r="L20" s="123"/>
    </row>
    <row r="21" spans="2:12" ht="12.75" customHeight="1" x14ac:dyDescent="0.2">
      <c r="B21" s="176"/>
      <c r="C21" s="303"/>
      <c r="D21" s="304"/>
      <c r="E21" s="205"/>
      <c r="F21" s="201"/>
      <c r="G21" s="205"/>
      <c r="H21" s="211"/>
      <c r="I21" s="52"/>
      <c r="J21" s="57"/>
      <c r="K21" s="176"/>
      <c r="L21" s="123"/>
    </row>
    <row r="22" spans="2:12" ht="6" customHeight="1" x14ac:dyDescent="0.2">
      <c r="B22" s="125"/>
      <c r="C22" s="49"/>
      <c r="D22" s="49"/>
      <c r="E22" s="49"/>
      <c r="F22" s="58"/>
      <c r="G22" s="49"/>
      <c r="H22" s="59"/>
      <c r="I22" s="52"/>
      <c r="J22" s="60"/>
      <c r="K22" s="125"/>
      <c r="L22" s="123"/>
    </row>
    <row r="23" spans="2:12" ht="12.75" customHeight="1" x14ac:dyDescent="0.2">
      <c r="B23" s="176"/>
      <c r="C23" s="386"/>
      <c r="D23" s="387"/>
      <c r="E23" s="312"/>
      <c r="F23" s="202"/>
      <c r="G23" s="312"/>
      <c r="H23" s="213"/>
      <c r="I23" s="312"/>
      <c r="J23" s="57"/>
      <c r="K23" s="176"/>
      <c r="L23" s="123"/>
    </row>
    <row r="24" spans="2:12" ht="6" customHeight="1" x14ac:dyDescent="0.2">
      <c r="B24" s="125"/>
      <c r="C24" s="388"/>
      <c r="D24" s="389"/>
      <c r="E24" s="49"/>
      <c r="F24" s="58"/>
      <c r="G24" s="49"/>
      <c r="H24" s="212"/>
      <c r="I24" s="312"/>
      <c r="J24" s="60"/>
      <c r="K24" s="125"/>
      <c r="L24" s="123"/>
    </row>
    <row r="25" spans="2:12" ht="12.75" hidden="1" customHeight="1" x14ac:dyDescent="0.2">
      <c r="B25" s="176"/>
      <c r="C25" s="386" t="s">
        <v>212</v>
      </c>
      <c r="D25" s="387"/>
      <c r="E25" s="312"/>
      <c r="F25" s="201">
        <v>0.1</v>
      </c>
      <c r="G25" s="312"/>
      <c r="H25" s="211">
        <v>1.74</v>
      </c>
      <c r="I25" s="312"/>
      <c r="J25" s="57">
        <f>F25/H25</f>
        <v>5.7471264367816098E-2</v>
      </c>
      <c r="K25" s="176"/>
      <c r="L25" s="123"/>
    </row>
    <row r="26" spans="2:12" ht="6" hidden="1" customHeight="1" x14ac:dyDescent="0.2">
      <c r="B26" s="125"/>
      <c r="C26" s="203"/>
      <c r="D26" s="203"/>
      <c r="E26" s="125"/>
      <c r="F26" s="206"/>
      <c r="G26" s="203"/>
      <c r="H26" s="207"/>
      <c r="I26" s="176"/>
      <c r="J26" s="124"/>
      <c r="K26" s="125"/>
      <c r="L26" s="123"/>
    </row>
    <row r="27" spans="2:12" hidden="1" x14ac:dyDescent="0.2">
      <c r="B27" s="176"/>
      <c r="C27" s="390"/>
      <c r="D27" s="391"/>
      <c r="E27" s="176"/>
      <c r="F27" s="208"/>
      <c r="G27" s="209"/>
      <c r="H27" s="210"/>
      <c r="I27" s="176"/>
      <c r="J27" s="181"/>
      <c r="K27" s="176"/>
      <c r="L27" s="123"/>
    </row>
    <row r="28" spans="2:12" ht="6" hidden="1" customHeight="1" x14ac:dyDescent="0.2">
      <c r="B28" s="125"/>
      <c r="C28" s="203"/>
      <c r="D28" s="203"/>
      <c r="E28" s="125"/>
      <c r="F28" s="206"/>
      <c r="G28" s="203"/>
      <c r="H28" s="207"/>
      <c r="I28" s="176"/>
      <c r="J28" s="124"/>
      <c r="K28" s="125"/>
      <c r="L28" s="123"/>
    </row>
    <row r="29" spans="2:12" x14ac:dyDescent="0.2">
      <c r="B29" s="176"/>
      <c r="C29" s="392"/>
      <c r="D29" s="393"/>
      <c r="E29" s="176"/>
      <c r="F29" s="249"/>
      <c r="G29" s="209"/>
      <c r="H29" s="250"/>
      <c r="I29" s="176"/>
      <c r="J29" s="181"/>
      <c r="K29" s="176"/>
      <c r="L29" s="123"/>
    </row>
    <row r="30" spans="2:12" ht="6" customHeight="1" x14ac:dyDescent="0.2">
      <c r="B30" s="125"/>
      <c r="C30" s="203"/>
      <c r="D30" s="203"/>
      <c r="E30" s="125"/>
      <c r="F30" s="206"/>
      <c r="G30" s="203"/>
      <c r="H30" s="207"/>
      <c r="I30" s="176"/>
      <c r="J30" s="124"/>
      <c r="K30" s="125"/>
      <c r="L30" s="123"/>
    </row>
    <row r="31" spans="2:12" x14ac:dyDescent="0.2">
      <c r="B31" s="176"/>
      <c r="C31" s="392"/>
      <c r="D31" s="393"/>
      <c r="E31" s="176"/>
      <c r="F31" s="249"/>
      <c r="G31" s="209"/>
      <c r="H31" s="250"/>
      <c r="I31" s="176"/>
      <c r="J31" s="181"/>
      <c r="K31" s="176"/>
      <c r="L31" s="123"/>
    </row>
    <row r="32" spans="2:12" ht="6" customHeight="1" x14ac:dyDescent="0.2">
      <c r="B32" s="125"/>
      <c r="C32" s="125"/>
      <c r="D32" s="125"/>
      <c r="E32" s="125"/>
      <c r="F32" s="126"/>
      <c r="G32" s="125"/>
      <c r="H32" s="127"/>
      <c r="I32" s="176"/>
      <c r="J32" s="124"/>
      <c r="K32" s="125"/>
      <c r="L32" s="123"/>
    </row>
    <row r="33" spans="2:12" x14ac:dyDescent="0.2">
      <c r="B33" s="125"/>
      <c r="C33" s="122" t="s">
        <v>395</v>
      </c>
      <c r="D33" s="122"/>
      <c r="E33" s="122"/>
      <c r="F33" s="138">
        <v>1</v>
      </c>
      <c r="G33" s="125"/>
      <c r="H33" s="53">
        <v>9.4</v>
      </c>
      <c r="I33" s="176"/>
      <c r="J33" s="54">
        <f>F33/H33</f>
        <v>0.10638297872340426</v>
      </c>
      <c r="K33" s="125"/>
      <c r="L33" s="123"/>
    </row>
    <row r="34" spans="2:12" ht="13.5" thickBot="1" x14ac:dyDescent="0.25">
      <c r="B34" s="125"/>
      <c r="C34" s="125"/>
      <c r="D34" s="125"/>
      <c r="E34" s="125"/>
      <c r="F34" s="126"/>
      <c r="G34" s="125"/>
      <c r="H34" s="127"/>
      <c r="I34" s="176"/>
      <c r="J34" s="124"/>
      <c r="K34" s="125"/>
      <c r="L34" s="123"/>
    </row>
    <row r="35" spans="2:12" ht="13.5" thickBot="1" x14ac:dyDescent="0.25">
      <c r="B35" s="125"/>
      <c r="C35" s="125" t="s">
        <v>187</v>
      </c>
      <c r="D35" s="125"/>
      <c r="E35" s="125"/>
      <c r="F35" s="126"/>
      <c r="G35" s="125"/>
      <c r="H35" s="127"/>
      <c r="I35" s="131" t="s">
        <v>390</v>
      </c>
      <c r="J35" s="182">
        <f>J13+J15+J17+J19+J33</f>
        <v>1.2390083650422421</v>
      </c>
      <c r="K35" s="125" t="s">
        <v>401</v>
      </c>
      <c r="L35" s="346"/>
    </row>
    <row r="36" spans="2:12" x14ac:dyDescent="0.2">
      <c r="B36" s="125"/>
      <c r="C36" s="125" t="s">
        <v>188</v>
      </c>
      <c r="D36" s="125"/>
      <c r="E36" s="125"/>
      <c r="F36" s="126"/>
      <c r="G36" s="125"/>
      <c r="H36" s="127"/>
      <c r="I36" s="176"/>
      <c r="J36" s="124"/>
      <c r="K36" s="125"/>
      <c r="L36" s="123"/>
    </row>
    <row r="37" spans="2:12" x14ac:dyDescent="0.2">
      <c r="B37" s="125"/>
      <c r="C37" s="139" t="s">
        <v>397</v>
      </c>
      <c r="E37" s="140" t="s">
        <v>396</v>
      </c>
      <c r="F37" s="126"/>
      <c r="G37" s="125"/>
      <c r="H37" s="127"/>
      <c r="I37" s="176"/>
      <c r="J37" s="124"/>
      <c r="K37" s="125"/>
      <c r="L37" s="123"/>
    </row>
    <row r="38" spans="2:12" ht="13.5" thickBot="1" x14ac:dyDescent="0.25">
      <c r="B38" s="125"/>
      <c r="C38" s="125"/>
      <c r="D38" s="125"/>
      <c r="E38" s="125"/>
      <c r="F38" s="126"/>
      <c r="G38" s="125"/>
      <c r="H38" s="127"/>
      <c r="I38" s="176"/>
      <c r="J38" s="124"/>
      <c r="K38" s="125"/>
      <c r="L38" s="123"/>
    </row>
    <row r="39" spans="2:12" ht="13.5" thickBot="1" x14ac:dyDescent="0.25">
      <c r="B39" s="125"/>
      <c r="C39" s="139" t="s">
        <v>192</v>
      </c>
      <c r="D39" s="125"/>
      <c r="E39" s="125"/>
      <c r="F39" s="126"/>
      <c r="G39" s="125"/>
      <c r="H39" s="127"/>
      <c r="I39" s="131" t="s">
        <v>400</v>
      </c>
      <c r="J39" s="182">
        <f xml:space="preserve"> 1/J35</f>
        <v>0.80709705294516432</v>
      </c>
      <c r="K39" s="125" t="s">
        <v>402</v>
      </c>
      <c r="L39" s="123"/>
    </row>
    <row r="40" spans="2:12" x14ac:dyDescent="0.2">
      <c r="B40" s="125"/>
      <c r="C40" s="139" t="s">
        <v>398</v>
      </c>
      <c r="E40" s="140" t="s">
        <v>399</v>
      </c>
      <c r="F40" s="126"/>
      <c r="G40" s="125"/>
      <c r="H40" s="127"/>
      <c r="I40" s="176"/>
      <c r="J40" s="124"/>
      <c r="K40" s="125"/>
      <c r="L40" s="123"/>
    </row>
    <row r="41" spans="2:12" x14ac:dyDescent="0.2">
      <c r="B41" s="125"/>
      <c r="C41" s="125"/>
      <c r="D41" s="125"/>
      <c r="E41" s="125"/>
      <c r="F41" s="126"/>
      <c r="G41" s="125"/>
      <c r="H41" s="127"/>
      <c r="I41" s="176"/>
      <c r="J41" s="124"/>
      <c r="K41" s="125"/>
      <c r="L41" s="123"/>
    </row>
    <row r="42" spans="2:12" x14ac:dyDescent="0.2">
      <c r="B42" s="125"/>
      <c r="C42" s="125"/>
      <c r="D42" s="125"/>
      <c r="E42" s="125"/>
      <c r="F42" s="126"/>
      <c r="G42" s="125"/>
      <c r="H42" s="127"/>
      <c r="I42" s="176"/>
      <c r="J42" s="124"/>
      <c r="K42" s="125"/>
      <c r="L42" s="123"/>
    </row>
    <row r="43" spans="2:12" x14ac:dyDescent="0.2">
      <c r="B43" s="125"/>
      <c r="C43" s="125"/>
      <c r="D43" s="125"/>
      <c r="E43" s="125"/>
      <c r="F43" s="126"/>
      <c r="G43" s="125"/>
      <c r="H43" s="127"/>
      <c r="I43" s="176"/>
      <c r="J43" s="124"/>
      <c r="K43" s="125"/>
      <c r="L43" s="123"/>
    </row>
    <row r="44" spans="2:12" x14ac:dyDescent="0.2">
      <c r="B44" s="125"/>
      <c r="C44" s="125"/>
      <c r="D44" s="125"/>
      <c r="E44" s="125"/>
      <c r="F44" s="126"/>
      <c r="G44" s="125"/>
      <c r="H44" s="127"/>
      <c r="I44" s="176"/>
      <c r="J44" s="124"/>
      <c r="K44" s="125"/>
      <c r="L44" s="123"/>
    </row>
    <row r="45" spans="2:12" x14ac:dyDescent="0.2">
      <c r="B45" s="125"/>
      <c r="C45" s="125"/>
      <c r="D45" s="125"/>
      <c r="E45" s="125"/>
      <c r="F45" s="126"/>
      <c r="G45" s="125"/>
      <c r="H45" s="127"/>
      <c r="I45" s="176"/>
      <c r="J45" s="124"/>
      <c r="K45" s="125"/>
      <c r="L45" s="123"/>
    </row>
    <row r="46" spans="2:12" x14ac:dyDescent="0.2">
      <c r="B46" s="125"/>
      <c r="C46" s="125"/>
      <c r="D46" s="125"/>
      <c r="E46" s="125"/>
      <c r="F46" s="126"/>
      <c r="G46" s="125"/>
      <c r="H46" s="127"/>
      <c r="I46" s="176"/>
      <c r="J46" s="124"/>
      <c r="K46" s="125"/>
      <c r="L46" s="123"/>
    </row>
    <row r="47" spans="2:12" x14ac:dyDescent="0.2">
      <c r="B47" s="125"/>
      <c r="C47" s="125"/>
      <c r="D47" s="125"/>
      <c r="E47" s="125"/>
      <c r="F47" s="126"/>
      <c r="G47" s="125"/>
      <c r="H47" s="127"/>
      <c r="I47" s="176"/>
      <c r="J47" s="124"/>
      <c r="K47" s="125"/>
      <c r="L47" s="123"/>
    </row>
    <row r="48" spans="2:12" x14ac:dyDescent="0.2">
      <c r="B48" s="125"/>
      <c r="C48" s="125"/>
      <c r="D48" s="125"/>
      <c r="E48" s="125"/>
      <c r="F48" s="126"/>
      <c r="G48" s="125"/>
      <c r="H48" s="127"/>
      <c r="I48" s="176"/>
      <c r="J48" s="124"/>
      <c r="K48" s="125"/>
      <c r="L48" s="123"/>
    </row>
  </sheetData>
  <mergeCells count="10">
    <mergeCell ref="C27:D27"/>
    <mergeCell ref="C29:D29"/>
    <mergeCell ref="C23:D23"/>
    <mergeCell ref="C31:D31"/>
    <mergeCell ref="F4:H4"/>
    <mergeCell ref="C9:D9"/>
    <mergeCell ref="C10:D10"/>
    <mergeCell ref="C19:D19"/>
    <mergeCell ref="C25:D25"/>
    <mergeCell ref="C24:D24"/>
  </mergeCells>
  <pageMargins left="0.25" right="0.25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2"/>
  <dimension ref="A1:N160"/>
  <sheetViews>
    <sheetView zoomScale="90" zoomScaleNormal="90" zoomScalePageLayoutView="80" workbookViewId="0">
      <selection activeCell="N37" sqref="N37"/>
    </sheetView>
  </sheetViews>
  <sheetFormatPr baseColWidth="10" defaultColWidth="10.85546875" defaultRowHeight="12.75" x14ac:dyDescent="0.2"/>
  <cols>
    <col min="1" max="1" width="4.7109375" style="123" customWidth="1"/>
    <col min="2" max="2" width="5.7109375" style="123" customWidth="1"/>
    <col min="3" max="3" width="33.5703125" style="123" customWidth="1"/>
    <col min="4" max="4" width="3.7109375" style="123" customWidth="1"/>
    <col min="5" max="5" width="10.7109375" style="123" customWidth="1"/>
    <col min="6" max="6" width="3.7109375" style="142" customWidth="1"/>
    <col min="7" max="7" width="11.85546875" style="123" customWidth="1"/>
    <col min="8" max="8" width="3.7109375" style="143" customWidth="1"/>
    <col min="9" max="9" width="11.85546875" style="137" customWidth="1"/>
    <col min="10" max="10" width="10.7109375" style="144" customWidth="1"/>
    <col min="11" max="11" width="5.7109375" style="123" customWidth="1"/>
    <col min="12" max="12" width="4.7109375" style="125" customWidth="1"/>
    <col min="13" max="16384" width="10.85546875" style="123"/>
  </cols>
  <sheetData>
    <row r="1" spans="1:14" s="125" customFormat="1" x14ac:dyDescent="0.2">
      <c r="F1" s="126"/>
      <c r="H1" s="127"/>
      <c r="I1" s="176"/>
      <c r="J1" s="124"/>
    </row>
    <row r="2" spans="1:14" x14ac:dyDescent="0.2">
      <c r="A2" s="125"/>
      <c r="B2" s="128" t="s">
        <v>219</v>
      </c>
      <c r="C2" s="125"/>
      <c r="D2" s="128"/>
      <c r="E2" s="125"/>
      <c r="F2" s="125"/>
      <c r="G2" s="126"/>
      <c r="H2" s="125"/>
      <c r="I2" s="125"/>
      <c r="J2" s="125"/>
      <c r="K2" s="125"/>
      <c r="M2" s="125"/>
      <c r="N2" s="125"/>
    </row>
    <row r="3" spans="1:14" x14ac:dyDescent="0.2">
      <c r="A3" s="125"/>
      <c r="B3" s="125" t="s">
        <v>220</v>
      </c>
      <c r="C3" s="125"/>
      <c r="D3" s="128"/>
      <c r="E3" s="125"/>
      <c r="F3" s="125"/>
      <c r="G3" s="126"/>
      <c r="H3" s="125"/>
      <c r="I3" s="125"/>
      <c r="J3" s="125"/>
      <c r="K3" s="125"/>
      <c r="M3" s="125"/>
      <c r="N3" s="125"/>
    </row>
    <row r="4" spans="1:14" x14ac:dyDescent="0.2">
      <c r="A4" s="125"/>
      <c r="B4" s="125"/>
      <c r="C4" s="125"/>
      <c r="D4" s="125"/>
      <c r="E4" s="125"/>
      <c r="F4" s="125"/>
      <c r="G4" s="126"/>
      <c r="H4" s="125"/>
      <c r="I4" s="125"/>
      <c r="J4" s="125"/>
      <c r="K4" s="125"/>
      <c r="M4" s="125"/>
      <c r="N4" s="125"/>
    </row>
    <row r="5" spans="1:14" ht="15" x14ac:dyDescent="0.2">
      <c r="B5" s="125" t="s">
        <v>221</v>
      </c>
      <c r="C5" s="125" t="s">
        <v>222</v>
      </c>
      <c r="D5" s="125"/>
      <c r="E5" s="394" t="s">
        <v>472</v>
      </c>
      <c r="F5" s="395"/>
      <c r="G5" s="396"/>
      <c r="H5" s="125"/>
      <c r="I5" s="125" t="s">
        <v>223</v>
      </c>
      <c r="J5" s="323">
        <v>5</v>
      </c>
      <c r="K5" s="322"/>
      <c r="L5" s="322"/>
      <c r="M5" s="125"/>
      <c r="N5" s="125"/>
    </row>
    <row r="6" spans="1:14" x14ac:dyDescent="0.2">
      <c r="B6" s="125"/>
      <c r="C6" s="125"/>
      <c r="D6" s="125"/>
      <c r="E6" s="125"/>
      <c r="F6" s="125"/>
      <c r="G6" s="126"/>
      <c r="H6" s="125"/>
      <c r="I6" s="125"/>
      <c r="J6" s="125"/>
      <c r="K6" s="125"/>
      <c r="M6" s="125"/>
      <c r="N6" s="125"/>
    </row>
    <row r="7" spans="1:14" x14ac:dyDescent="0.2">
      <c r="B7" s="125"/>
      <c r="C7" s="3" t="s">
        <v>385</v>
      </c>
      <c r="D7" s="3"/>
      <c r="E7" s="3"/>
      <c r="F7" s="87" t="s">
        <v>323</v>
      </c>
      <c r="G7" s="31" t="s">
        <v>367</v>
      </c>
      <c r="H7" s="87"/>
      <c r="I7" s="35" t="s">
        <v>386</v>
      </c>
      <c r="J7" s="35"/>
      <c r="K7" s="125"/>
      <c r="M7" s="125"/>
      <c r="N7" s="125"/>
    </row>
    <row r="8" spans="1:14" x14ac:dyDescent="0.2">
      <c r="B8" s="125"/>
      <c r="C8" s="125"/>
      <c r="D8" s="125"/>
      <c r="E8" s="125"/>
      <c r="F8" s="125"/>
      <c r="G8" s="145"/>
      <c r="H8" s="125"/>
      <c r="I8" s="125"/>
      <c r="J8" s="125"/>
      <c r="K8" s="125"/>
      <c r="M8" s="125"/>
      <c r="N8" s="125"/>
    </row>
    <row r="9" spans="1:14" s="137" customFormat="1" ht="15" x14ac:dyDescent="0.2">
      <c r="B9" s="125"/>
      <c r="C9" s="125" t="s">
        <v>224</v>
      </c>
      <c r="D9" s="125"/>
      <c r="E9" s="136">
        <f>G9*I9</f>
        <v>0.11</v>
      </c>
      <c r="F9" s="131" t="s">
        <v>225</v>
      </c>
      <c r="G9" s="222">
        <v>0.11</v>
      </c>
      <c r="H9" s="176" t="s">
        <v>226</v>
      </c>
      <c r="I9" s="222">
        <v>1</v>
      </c>
      <c r="K9" s="139"/>
      <c r="L9" s="125"/>
      <c r="M9" s="176"/>
      <c r="N9" s="176"/>
    </row>
    <row r="10" spans="1:14" s="137" customFormat="1" ht="5.25" customHeight="1" x14ac:dyDescent="0.2">
      <c r="B10" s="125"/>
      <c r="C10" s="125"/>
      <c r="D10" s="125"/>
      <c r="E10" s="176"/>
      <c r="F10" s="131"/>
      <c r="G10" s="155"/>
      <c r="H10" s="176"/>
      <c r="I10" s="155"/>
      <c r="K10" s="139"/>
      <c r="L10" s="125"/>
      <c r="M10" s="176"/>
      <c r="N10" s="176"/>
    </row>
    <row r="11" spans="1:14" x14ac:dyDescent="0.2">
      <c r="B11" s="125"/>
      <c r="C11" s="125"/>
      <c r="D11" s="125"/>
      <c r="E11" s="125"/>
      <c r="F11" s="125"/>
      <c r="G11" s="145"/>
      <c r="H11" s="125"/>
      <c r="I11" s="125"/>
      <c r="J11" s="125"/>
      <c r="K11" s="125"/>
      <c r="M11" s="125"/>
      <c r="N11" s="125"/>
    </row>
    <row r="12" spans="1:14" s="137" customFormat="1" x14ac:dyDescent="0.2">
      <c r="B12" s="125"/>
      <c r="C12" s="125" t="s">
        <v>227</v>
      </c>
      <c r="D12" s="125"/>
      <c r="E12" s="125"/>
      <c r="F12" s="125"/>
      <c r="G12" s="164">
        <f>(G9-G16)*I9</f>
        <v>9.2399999999999996E-2</v>
      </c>
      <c r="H12" s="119"/>
      <c r="I12" s="125"/>
      <c r="J12" s="125"/>
      <c r="K12" s="125"/>
      <c r="L12" s="125"/>
      <c r="M12" s="176"/>
      <c r="N12" s="176"/>
    </row>
    <row r="13" spans="1:14" ht="5.25" customHeight="1" x14ac:dyDescent="0.2">
      <c r="B13" s="125"/>
      <c r="C13" s="125"/>
      <c r="D13" s="125"/>
      <c r="E13" s="125"/>
      <c r="F13" s="125"/>
      <c r="G13" s="126"/>
      <c r="H13" s="125"/>
      <c r="I13" s="125"/>
      <c r="J13" s="125"/>
      <c r="K13" s="125"/>
      <c r="M13" s="125"/>
      <c r="N13" s="125"/>
    </row>
    <row r="14" spans="1:14" ht="15" x14ac:dyDescent="0.2">
      <c r="B14" s="125"/>
      <c r="C14" s="125" t="s">
        <v>228</v>
      </c>
      <c r="D14" s="125"/>
      <c r="E14" s="146">
        <f>G12/E9</f>
        <v>0.84</v>
      </c>
      <c r="F14" s="125"/>
      <c r="G14" s="126"/>
      <c r="H14" s="125"/>
      <c r="I14" s="125"/>
      <c r="J14" s="125"/>
      <c r="K14" s="125"/>
      <c r="M14" s="125"/>
      <c r="N14" s="125"/>
    </row>
    <row r="15" spans="1:14" ht="6" customHeight="1" x14ac:dyDescent="0.2">
      <c r="B15" s="125"/>
      <c r="C15" s="125"/>
      <c r="D15" s="125"/>
      <c r="E15" s="145"/>
      <c r="F15" s="125"/>
      <c r="G15" s="126"/>
      <c r="H15" s="125"/>
      <c r="I15" s="125"/>
      <c r="J15" s="125"/>
      <c r="K15" s="125"/>
      <c r="M15" s="125"/>
      <c r="N15" s="125"/>
    </row>
    <row r="16" spans="1:14" x14ac:dyDescent="0.2">
      <c r="B16" s="125"/>
      <c r="C16" s="125" t="s">
        <v>229</v>
      </c>
      <c r="D16" s="125"/>
      <c r="E16" s="145"/>
      <c r="F16" s="125"/>
      <c r="G16" s="274">
        <f>(0.11*0.16)</f>
        <v>1.7600000000000001E-2</v>
      </c>
      <c r="H16" s="119"/>
      <c r="I16" s="125"/>
      <c r="J16" s="125"/>
      <c r="K16" s="125"/>
      <c r="M16" s="125"/>
      <c r="N16" s="125"/>
    </row>
    <row r="17" spans="2:14" ht="6" customHeight="1" x14ac:dyDescent="0.2">
      <c r="B17" s="125"/>
      <c r="C17" s="125"/>
      <c r="D17" s="125"/>
      <c r="E17" s="145"/>
      <c r="F17" s="125"/>
      <c r="G17" s="126"/>
      <c r="H17" s="125"/>
      <c r="I17" s="125"/>
      <c r="J17" s="125"/>
      <c r="K17" s="125"/>
      <c r="M17" s="125"/>
      <c r="N17" s="125"/>
    </row>
    <row r="18" spans="2:14" x14ac:dyDescent="0.2">
      <c r="B18" s="125"/>
      <c r="C18" s="125" t="s">
        <v>230</v>
      </c>
      <c r="D18" s="125"/>
      <c r="E18" s="146">
        <f>1-E14</f>
        <v>0.16000000000000003</v>
      </c>
      <c r="F18" s="125"/>
      <c r="G18" s="126"/>
      <c r="H18" s="125"/>
      <c r="I18" s="125"/>
      <c r="J18" s="125"/>
      <c r="K18" s="125"/>
      <c r="M18" s="125"/>
      <c r="N18" s="125"/>
    </row>
    <row r="19" spans="2:14" ht="6" customHeight="1" x14ac:dyDescent="0.2">
      <c r="B19" s="125"/>
      <c r="C19" s="125"/>
      <c r="D19" s="125"/>
      <c r="E19" s="125"/>
      <c r="F19" s="125"/>
      <c r="G19" s="126"/>
      <c r="H19" s="125"/>
      <c r="I19" s="125"/>
      <c r="J19" s="125"/>
      <c r="K19" s="125"/>
      <c r="M19" s="125"/>
      <c r="N19" s="125"/>
    </row>
    <row r="20" spans="2:14" ht="12.75" customHeight="1" x14ac:dyDescent="0.2">
      <c r="B20" s="125"/>
      <c r="C20" s="125"/>
      <c r="D20" s="125"/>
      <c r="E20" s="125"/>
      <c r="F20" s="125"/>
      <c r="G20" s="126"/>
      <c r="H20" s="125"/>
      <c r="I20" s="125"/>
      <c r="J20" s="125"/>
      <c r="K20" s="125"/>
      <c r="M20" s="125"/>
      <c r="N20" s="125"/>
    </row>
    <row r="21" spans="2:14" x14ac:dyDescent="0.2">
      <c r="B21" s="125" t="s">
        <v>231</v>
      </c>
      <c r="C21" s="125" t="s">
        <v>232</v>
      </c>
      <c r="D21" s="125"/>
      <c r="E21" s="125"/>
      <c r="F21" s="125"/>
      <c r="G21" s="126"/>
      <c r="H21" s="125"/>
      <c r="I21" s="125"/>
      <c r="J21" s="125"/>
      <c r="K21" s="125"/>
      <c r="M21" s="125"/>
      <c r="N21" s="125"/>
    </row>
    <row r="22" spans="2:14" x14ac:dyDescent="0.2">
      <c r="B22" s="125"/>
      <c r="C22" s="125"/>
      <c r="D22" s="125"/>
      <c r="E22" s="125"/>
      <c r="F22" s="125"/>
      <c r="G22" s="126"/>
      <c r="H22" s="125"/>
      <c r="I22" s="125"/>
      <c r="J22" s="125"/>
      <c r="K22" s="125"/>
      <c r="M22" s="125"/>
      <c r="N22" s="125"/>
    </row>
    <row r="23" spans="2:14" x14ac:dyDescent="0.2">
      <c r="B23" s="125"/>
      <c r="C23" s="176" t="s">
        <v>387</v>
      </c>
      <c r="D23" s="122"/>
      <c r="E23" s="138" t="s">
        <v>388</v>
      </c>
      <c r="F23" s="138"/>
      <c r="G23" s="147" t="s">
        <v>389</v>
      </c>
      <c r="H23" s="125"/>
      <c r="I23" s="124" t="s">
        <v>390</v>
      </c>
      <c r="J23" s="176"/>
      <c r="K23" s="125"/>
      <c r="M23" s="125"/>
      <c r="N23" s="125"/>
    </row>
    <row r="24" spans="2:14" x14ac:dyDescent="0.2">
      <c r="B24" s="125"/>
      <c r="C24" s="176" t="s">
        <v>287</v>
      </c>
      <c r="D24" s="176"/>
      <c r="E24" s="138" t="s">
        <v>391</v>
      </c>
      <c r="F24" s="138"/>
      <c r="G24" s="147" t="s">
        <v>190</v>
      </c>
      <c r="H24" s="125"/>
      <c r="I24" s="124" t="s">
        <v>189</v>
      </c>
      <c r="J24" s="125"/>
      <c r="K24" s="125"/>
      <c r="M24" s="125"/>
      <c r="N24" s="125"/>
    </row>
    <row r="25" spans="2:14" x14ac:dyDescent="0.2">
      <c r="B25" s="125"/>
      <c r="C25" s="176"/>
      <c r="D25" s="176"/>
      <c r="E25" s="138">
        <v>1</v>
      </c>
      <c r="F25" s="138"/>
      <c r="G25" s="147" t="s">
        <v>392</v>
      </c>
      <c r="H25" s="125"/>
      <c r="I25" s="124" t="s">
        <v>393</v>
      </c>
      <c r="J25" s="176"/>
      <c r="K25" s="125"/>
      <c r="M25" s="125"/>
      <c r="N25" s="125"/>
    </row>
    <row r="26" spans="2:14" ht="5.25" customHeight="1" x14ac:dyDescent="0.2">
      <c r="B26" s="125"/>
      <c r="C26" s="125"/>
      <c r="D26" s="125"/>
      <c r="E26" s="126"/>
      <c r="F26" s="126"/>
      <c r="G26" s="147"/>
      <c r="H26" s="125"/>
      <c r="I26" s="124"/>
      <c r="J26" s="125"/>
      <c r="K26" s="125"/>
      <c r="M26" s="125"/>
      <c r="N26" s="125"/>
    </row>
    <row r="27" spans="2:14" x14ac:dyDescent="0.2">
      <c r="B27" s="125"/>
      <c r="C27" s="122" t="s">
        <v>394</v>
      </c>
      <c r="D27" s="122"/>
      <c r="E27" s="138">
        <v>1</v>
      </c>
      <c r="F27" s="138"/>
      <c r="G27" s="340">
        <v>13</v>
      </c>
      <c r="H27" s="125"/>
      <c r="I27" s="57">
        <f>E27/G27</f>
        <v>7.6923076923076927E-2</v>
      </c>
      <c r="J27" s="125"/>
      <c r="K27" s="125"/>
      <c r="M27" s="125"/>
      <c r="N27" s="125"/>
    </row>
    <row r="28" spans="2:14" ht="5.25" customHeight="1" x14ac:dyDescent="0.2">
      <c r="B28" s="125"/>
      <c r="C28" s="176"/>
      <c r="D28" s="176"/>
      <c r="E28" s="138"/>
      <c r="F28" s="138"/>
      <c r="G28" s="147"/>
      <c r="H28" s="125"/>
      <c r="I28" s="124"/>
      <c r="J28" s="176"/>
      <c r="K28" s="125"/>
      <c r="M28" s="125"/>
      <c r="N28" s="125"/>
    </row>
    <row r="29" spans="2:14" x14ac:dyDescent="0.2">
      <c r="B29" s="125"/>
      <c r="C29" s="275" t="s">
        <v>484</v>
      </c>
      <c r="D29" s="217"/>
      <c r="E29" s="201">
        <v>2E-3</v>
      </c>
      <c r="F29" s="224"/>
      <c r="G29" s="225">
        <v>0.17</v>
      </c>
      <c r="H29" s="203"/>
      <c r="I29" s="229">
        <f>E29/G29</f>
        <v>1.1764705882352941E-2</v>
      </c>
      <c r="J29" s="176"/>
      <c r="K29" s="125"/>
      <c r="M29" s="125"/>
      <c r="N29" s="125"/>
    </row>
    <row r="30" spans="2:14" ht="5.25" customHeight="1" x14ac:dyDescent="0.2">
      <c r="B30" s="125"/>
      <c r="C30" s="214"/>
      <c r="D30" s="214"/>
      <c r="E30" s="216"/>
      <c r="F30" s="216"/>
      <c r="G30" s="226"/>
      <c r="H30" s="203"/>
      <c r="I30" s="221"/>
      <c r="J30" s="125"/>
      <c r="K30" s="125"/>
      <c r="M30" s="125"/>
      <c r="N30" s="125"/>
    </row>
    <row r="31" spans="2:14" x14ac:dyDescent="0.2">
      <c r="B31" s="125"/>
      <c r="C31" s="223" t="s">
        <v>465</v>
      </c>
      <c r="D31" s="217"/>
      <c r="E31" s="201">
        <v>0.05</v>
      </c>
      <c r="F31" s="224"/>
      <c r="G31" s="225">
        <v>1.74</v>
      </c>
      <c r="H31" s="203"/>
      <c r="I31" s="229">
        <f>E31/G31</f>
        <v>2.8735632183908049E-2</v>
      </c>
      <c r="J31" s="176"/>
      <c r="K31" s="125"/>
      <c r="M31" s="125">
        <v>0.11</v>
      </c>
      <c r="N31" s="125">
        <v>100</v>
      </c>
    </row>
    <row r="32" spans="2:14" ht="5.25" customHeight="1" x14ac:dyDescent="0.2">
      <c r="B32" s="125"/>
      <c r="C32" s="214"/>
      <c r="D32" s="214"/>
      <c r="E32" s="216"/>
      <c r="F32" s="216"/>
      <c r="G32" s="226"/>
      <c r="H32" s="203"/>
      <c r="I32" s="221"/>
      <c r="J32" s="125"/>
      <c r="K32" s="125"/>
      <c r="M32" s="125"/>
      <c r="N32" s="125"/>
    </row>
    <row r="33" spans="2:14" x14ac:dyDescent="0.2">
      <c r="B33" s="125"/>
      <c r="C33" s="223" t="s">
        <v>467</v>
      </c>
      <c r="D33" s="217"/>
      <c r="E33" s="201">
        <v>3.7999999999999999E-2</v>
      </c>
      <c r="F33" s="224"/>
      <c r="G33" s="225">
        <v>0.04</v>
      </c>
      <c r="H33" s="203"/>
      <c r="I33" s="229">
        <f>E33/G33</f>
        <v>0.95</v>
      </c>
      <c r="J33" s="176"/>
      <c r="K33" s="125"/>
      <c r="M33" s="125">
        <f>(N33*M31)/N31</f>
        <v>1.7600000000000001E-2</v>
      </c>
      <c r="N33" s="125">
        <v>16</v>
      </c>
    </row>
    <row r="34" spans="2:14" ht="5.25" customHeight="1" x14ac:dyDescent="0.2">
      <c r="B34" s="125"/>
      <c r="C34" s="214"/>
      <c r="D34" s="214"/>
      <c r="E34" s="216"/>
      <c r="F34" s="216"/>
      <c r="G34" s="226"/>
      <c r="H34" s="203"/>
      <c r="I34" s="221"/>
      <c r="J34" s="125"/>
      <c r="K34" s="125"/>
      <c r="M34" s="125"/>
      <c r="N34" s="125"/>
    </row>
    <row r="35" spans="2:14" x14ac:dyDescent="0.2">
      <c r="B35" s="125"/>
      <c r="C35" s="223" t="s">
        <v>439</v>
      </c>
      <c r="D35" s="214"/>
      <c r="E35" s="201">
        <v>5.0000000000000001E-3</v>
      </c>
      <c r="F35" s="224"/>
      <c r="G35" s="225">
        <v>0.372</v>
      </c>
      <c r="H35" s="203"/>
      <c r="I35" s="229">
        <f>E35/G35</f>
        <v>1.3440860215053764E-2</v>
      </c>
      <c r="J35" s="176"/>
      <c r="K35" s="125"/>
      <c r="M35" s="125"/>
      <c r="N35" s="125"/>
    </row>
    <row r="36" spans="2:14" ht="5.25" customHeight="1" x14ac:dyDescent="0.2">
      <c r="B36" s="125"/>
      <c r="C36" s="215"/>
      <c r="D36" s="215"/>
      <c r="E36" s="216"/>
      <c r="F36" s="216"/>
      <c r="G36" s="226"/>
      <c r="H36" s="203"/>
      <c r="I36" s="221"/>
      <c r="J36" s="125"/>
      <c r="K36" s="125"/>
      <c r="M36" s="125"/>
      <c r="N36" s="125"/>
    </row>
    <row r="37" spans="2:14" x14ac:dyDescent="0.2">
      <c r="B37" s="125"/>
      <c r="C37" s="227"/>
      <c r="D37" s="214"/>
      <c r="E37" s="204"/>
      <c r="F37" s="224"/>
      <c r="G37" s="228"/>
      <c r="H37" s="203"/>
      <c r="I37" s="229"/>
      <c r="J37" s="176"/>
      <c r="K37" s="125"/>
      <c r="M37" s="125">
        <v>0.11</v>
      </c>
      <c r="N37" s="125"/>
    </row>
    <row r="38" spans="2:14" ht="5.25" customHeight="1" x14ac:dyDescent="0.2">
      <c r="B38" s="125"/>
      <c r="C38" s="125"/>
      <c r="D38" s="122"/>
      <c r="E38" s="126"/>
      <c r="F38" s="126"/>
      <c r="G38" s="147"/>
      <c r="H38" s="125"/>
      <c r="I38" s="124"/>
      <c r="J38" s="125"/>
      <c r="K38" s="125"/>
      <c r="M38" s="125"/>
      <c r="N38" s="125"/>
    </row>
    <row r="39" spans="2:14" x14ac:dyDescent="0.2">
      <c r="B39" s="125"/>
      <c r="C39" s="122" t="s">
        <v>395</v>
      </c>
      <c r="D39" s="122"/>
      <c r="E39" s="138">
        <v>1</v>
      </c>
      <c r="F39" s="138"/>
      <c r="G39" s="340">
        <v>6.6</v>
      </c>
      <c r="H39" s="125"/>
      <c r="I39" s="57">
        <f>E39/G39</f>
        <v>0.15151515151515152</v>
      </c>
      <c r="J39" s="125"/>
      <c r="K39" s="125"/>
      <c r="M39" s="125"/>
      <c r="N39" s="125"/>
    </row>
    <row r="40" spans="2:14" ht="13.5" thickBot="1" x14ac:dyDescent="0.25">
      <c r="B40" s="125"/>
      <c r="C40" s="125"/>
      <c r="D40" s="125"/>
      <c r="E40" s="126"/>
      <c r="F40" s="126"/>
      <c r="G40" s="126"/>
      <c r="H40" s="127"/>
      <c r="I40" s="124"/>
      <c r="J40" s="125"/>
      <c r="K40" s="125"/>
      <c r="M40" s="125"/>
      <c r="N40" s="125"/>
    </row>
    <row r="41" spans="2:14" ht="13.5" thickBot="1" x14ac:dyDescent="0.25">
      <c r="B41" s="125" t="s">
        <v>185</v>
      </c>
      <c r="C41" s="125"/>
      <c r="D41" s="125"/>
      <c r="E41" s="126"/>
      <c r="F41" s="126"/>
      <c r="G41" s="126"/>
      <c r="H41" s="149" t="s">
        <v>233</v>
      </c>
      <c r="I41" s="150">
        <f>SUM(I27:I39)</f>
        <v>1.2323794267195431</v>
      </c>
      <c r="J41" s="125" t="s">
        <v>401</v>
      </c>
      <c r="K41" s="125"/>
      <c r="M41" s="125"/>
      <c r="N41" s="125"/>
    </row>
    <row r="42" spans="2:14" x14ac:dyDescent="0.2">
      <c r="B42" s="125" t="s">
        <v>186</v>
      </c>
      <c r="C42" s="125"/>
      <c r="D42" s="125"/>
      <c r="E42" s="125"/>
      <c r="F42" s="125"/>
      <c r="G42" s="126"/>
      <c r="H42" s="125"/>
      <c r="I42" s="127"/>
      <c r="J42" s="176"/>
      <c r="K42" s="124"/>
      <c r="M42" s="125"/>
      <c r="N42" s="125"/>
    </row>
    <row r="43" spans="2:14" ht="5.25" customHeight="1" x14ac:dyDescent="0.2">
      <c r="B43" s="125"/>
      <c r="C43" s="125"/>
      <c r="D43" s="125"/>
      <c r="E43" s="125"/>
      <c r="F43" s="125"/>
      <c r="G43" s="126"/>
      <c r="H43" s="125"/>
      <c r="I43" s="127"/>
      <c r="J43" s="176"/>
      <c r="K43" s="124"/>
      <c r="M43" s="125"/>
      <c r="N43" s="125"/>
    </row>
    <row r="44" spans="2:14" x14ac:dyDescent="0.2">
      <c r="C44" s="174" t="s">
        <v>170</v>
      </c>
      <c r="D44" s="125"/>
      <c r="E44" s="140"/>
      <c r="F44" s="140"/>
      <c r="G44" s="126"/>
      <c r="H44" s="125"/>
      <c r="I44" s="127"/>
      <c r="J44" s="176"/>
      <c r="K44" s="124"/>
      <c r="M44" s="125"/>
      <c r="N44" s="125"/>
    </row>
    <row r="45" spans="2:14" x14ac:dyDescent="0.2">
      <c r="B45" s="125"/>
      <c r="C45" s="125"/>
      <c r="D45" s="125"/>
      <c r="E45" s="125"/>
      <c r="F45" s="125"/>
      <c r="G45" s="126"/>
      <c r="H45" s="125"/>
      <c r="I45" s="125"/>
      <c r="J45" s="125"/>
      <c r="K45" s="125"/>
      <c r="M45" s="125"/>
      <c r="N45" s="125"/>
    </row>
    <row r="46" spans="2:14" x14ac:dyDescent="0.2">
      <c r="B46" s="125" t="s">
        <v>234</v>
      </c>
      <c r="C46" s="151" t="s">
        <v>179</v>
      </c>
      <c r="D46" s="151"/>
      <c r="E46" s="151"/>
      <c r="F46" s="151"/>
      <c r="G46" s="126"/>
      <c r="H46" s="125"/>
      <c r="I46" s="125"/>
      <c r="J46" s="125"/>
      <c r="K46" s="125"/>
      <c r="M46" s="125"/>
      <c r="N46" s="125"/>
    </row>
    <row r="47" spans="2:14" x14ac:dyDescent="0.2">
      <c r="B47" s="125" t="s">
        <v>235</v>
      </c>
      <c r="C47" s="151" t="s">
        <v>236</v>
      </c>
      <c r="D47" s="151"/>
      <c r="E47" s="151"/>
      <c r="F47" s="151"/>
      <c r="G47" s="126"/>
      <c r="H47" s="125"/>
      <c r="I47" s="125"/>
      <c r="J47" s="125"/>
      <c r="K47" s="125"/>
      <c r="M47" s="125"/>
      <c r="N47" s="125"/>
    </row>
    <row r="48" spans="2:14" x14ac:dyDescent="0.2">
      <c r="B48" s="125" t="s">
        <v>215</v>
      </c>
      <c r="C48" s="151" t="s">
        <v>237</v>
      </c>
      <c r="D48" s="151"/>
      <c r="E48" s="151"/>
      <c r="F48" s="151"/>
      <c r="G48" s="126"/>
      <c r="H48" s="125"/>
      <c r="I48" s="125"/>
      <c r="J48" s="125"/>
      <c r="K48" s="125"/>
      <c r="M48" s="125"/>
      <c r="N48" s="125"/>
    </row>
    <row r="49" spans="1:14" x14ac:dyDescent="0.2">
      <c r="B49" s="125"/>
      <c r="C49" s="151" t="s">
        <v>153</v>
      </c>
      <c r="D49" s="151"/>
      <c r="E49" s="151"/>
      <c r="F49" s="151"/>
      <c r="G49" s="126"/>
      <c r="H49" s="125"/>
      <c r="I49" s="125"/>
      <c r="J49" s="125"/>
      <c r="K49" s="125"/>
      <c r="M49" s="125"/>
      <c r="N49" s="125"/>
    </row>
    <row r="50" spans="1:14" x14ac:dyDescent="0.2">
      <c r="A50" s="125"/>
      <c r="B50" s="125"/>
      <c r="C50" s="151" t="s">
        <v>154</v>
      </c>
      <c r="D50" s="151"/>
      <c r="E50" s="151"/>
      <c r="F50" s="151"/>
      <c r="G50" s="126"/>
      <c r="H50" s="125"/>
      <c r="I50" s="125"/>
      <c r="J50" s="125"/>
      <c r="K50" s="125"/>
      <c r="M50" s="125"/>
      <c r="N50" s="125"/>
    </row>
    <row r="51" spans="1:14" s="125" customFormat="1" x14ac:dyDescent="0.2">
      <c r="C51" s="151" t="s">
        <v>184</v>
      </c>
      <c r="D51" s="151"/>
      <c r="E51" s="151"/>
      <c r="F51" s="151"/>
      <c r="G51" s="126"/>
    </row>
    <row r="52" spans="1:14" s="125" customFormat="1" x14ac:dyDescent="0.2">
      <c r="B52" s="125" t="s">
        <v>155</v>
      </c>
      <c r="C52" s="151" t="s">
        <v>180</v>
      </c>
      <c r="D52" s="151"/>
      <c r="E52" s="151"/>
      <c r="F52" s="151"/>
      <c r="G52" s="126"/>
    </row>
    <row r="53" spans="1:14" s="125" customFormat="1" x14ac:dyDescent="0.2">
      <c r="B53" s="125" t="s">
        <v>156</v>
      </c>
      <c r="C53" s="151" t="s">
        <v>181</v>
      </c>
      <c r="D53" s="151"/>
      <c r="E53" s="151"/>
      <c r="F53" s="151"/>
      <c r="G53" s="126"/>
    </row>
    <row r="54" spans="1:14" x14ac:dyDescent="0.2">
      <c r="A54" s="125"/>
      <c r="B54" s="125" t="s">
        <v>157</v>
      </c>
      <c r="C54" s="151" t="s">
        <v>182</v>
      </c>
      <c r="D54" s="151"/>
      <c r="E54" s="151"/>
      <c r="F54" s="151"/>
      <c r="G54" s="126"/>
      <c r="H54" s="125"/>
      <c r="I54" s="125"/>
      <c r="J54" s="125"/>
      <c r="K54" s="125"/>
      <c r="M54" s="125"/>
      <c r="N54" s="125"/>
    </row>
    <row r="55" spans="1:14" x14ac:dyDescent="0.2">
      <c r="A55" s="125"/>
      <c r="B55" s="125" t="s">
        <v>159</v>
      </c>
      <c r="C55" s="151" t="s">
        <v>183</v>
      </c>
      <c r="D55" s="125"/>
      <c r="E55" s="125"/>
      <c r="F55" s="125"/>
      <c r="G55" s="126"/>
      <c r="H55" s="125"/>
      <c r="I55" s="125"/>
      <c r="J55" s="125"/>
      <c r="K55" s="125"/>
      <c r="M55" s="125"/>
      <c r="N55" s="125"/>
    </row>
    <row r="56" spans="1:14" x14ac:dyDescent="0.2">
      <c r="A56" s="125"/>
      <c r="B56" s="125"/>
      <c r="C56" s="125"/>
      <c r="D56" s="125"/>
      <c r="E56" s="125"/>
      <c r="F56" s="125"/>
      <c r="G56" s="126"/>
      <c r="H56" s="125"/>
      <c r="I56" s="125"/>
      <c r="J56" s="125"/>
      <c r="K56" s="125"/>
      <c r="M56" s="125"/>
      <c r="N56" s="125"/>
    </row>
    <row r="57" spans="1:14" x14ac:dyDescent="0.2">
      <c r="A57" s="125"/>
      <c r="B57" s="125"/>
      <c r="C57" s="125"/>
      <c r="D57" s="133"/>
      <c r="E57" s="133"/>
      <c r="F57" s="397"/>
      <c r="G57" s="397"/>
      <c r="H57" s="397"/>
      <c r="I57" s="134"/>
      <c r="J57" s="135"/>
      <c r="K57" s="88"/>
      <c r="M57" s="125"/>
      <c r="N57" s="125"/>
    </row>
    <row r="58" spans="1:14" x14ac:dyDescent="0.2">
      <c r="A58" s="125"/>
      <c r="B58" s="125"/>
      <c r="C58" s="125"/>
      <c r="D58" s="125"/>
      <c r="E58" s="125"/>
      <c r="F58" s="126"/>
      <c r="G58" s="125"/>
      <c r="H58" s="127"/>
      <c r="I58" s="176"/>
      <c r="J58" s="124"/>
      <c r="K58" s="125"/>
      <c r="M58" s="125"/>
      <c r="N58" s="125"/>
    </row>
    <row r="59" spans="1:14" x14ac:dyDescent="0.2">
      <c r="A59" s="125"/>
      <c r="B59" s="125"/>
      <c r="C59" s="125"/>
      <c r="D59" s="125"/>
      <c r="E59" s="125"/>
      <c r="F59" s="126"/>
      <c r="G59" s="176"/>
      <c r="H59" s="127"/>
      <c r="I59" s="88"/>
      <c r="J59" s="124"/>
      <c r="K59" s="125"/>
      <c r="M59" s="125"/>
      <c r="N59" s="125"/>
    </row>
    <row r="60" spans="1:14" x14ac:dyDescent="0.2">
      <c r="A60" s="125"/>
      <c r="B60" s="125"/>
      <c r="C60" s="125"/>
      <c r="D60" s="125"/>
      <c r="E60" s="125"/>
      <c r="F60" s="126"/>
      <c r="G60" s="125"/>
      <c r="H60" s="127"/>
      <c r="I60" s="176"/>
      <c r="J60" s="124"/>
      <c r="K60" s="125"/>
      <c r="M60" s="125"/>
      <c r="N60" s="125"/>
    </row>
    <row r="61" spans="1:14" x14ac:dyDescent="0.2">
      <c r="A61" s="125"/>
      <c r="B61" s="125"/>
      <c r="C61" s="125"/>
      <c r="D61" s="125"/>
      <c r="E61" s="125"/>
      <c r="F61" s="126"/>
      <c r="G61" s="125"/>
      <c r="H61" s="127"/>
      <c r="I61" s="176"/>
      <c r="J61" s="124"/>
      <c r="K61" s="125"/>
      <c r="M61" s="125"/>
      <c r="N61" s="125"/>
    </row>
    <row r="62" spans="1:14" x14ac:dyDescent="0.2">
      <c r="A62" s="125"/>
      <c r="B62" s="176"/>
      <c r="C62" s="378"/>
      <c r="D62" s="378"/>
      <c r="E62" s="176"/>
      <c r="F62" s="138"/>
      <c r="G62" s="176"/>
      <c r="H62" s="127"/>
      <c r="I62" s="176"/>
      <c r="J62" s="124"/>
      <c r="K62" s="176"/>
      <c r="L62" s="176"/>
      <c r="M62" s="125"/>
      <c r="N62" s="125"/>
    </row>
    <row r="63" spans="1:14" x14ac:dyDescent="0.2">
      <c r="A63" s="125"/>
      <c r="B63" s="125"/>
      <c r="C63" s="378"/>
      <c r="D63" s="378"/>
      <c r="E63" s="125"/>
      <c r="F63" s="138"/>
      <c r="G63" s="125"/>
      <c r="H63" s="127"/>
      <c r="I63" s="176"/>
      <c r="J63" s="124"/>
      <c r="K63" s="125"/>
      <c r="M63" s="125"/>
      <c r="N63" s="125"/>
    </row>
    <row r="64" spans="1:14" x14ac:dyDescent="0.2">
      <c r="A64" s="125"/>
      <c r="B64" s="176"/>
      <c r="C64" s="176"/>
      <c r="D64" s="176"/>
      <c r="E64" s="176"/>
      <c r="F64" s="138"/>
      <c r="G64" s="176"/>
      <c r="H64" s="127"/>
      <c r="I64" s="176"/>
      <c r="J64" s="124"/>
      <c r="K64" s="176"/>
      <c r="L64" s="176"/>
      <c r="M64" s="125"/>
      <c r="N64" s="125"/>
    </row>
    <row r="65" spans="1:14" x14ac:dyDescent="0.2">
      <c r="A65" s="125"/>
      <c r="B65" s="125"/>
      <c r="C65" s="125"/>
      <c r="D65" s="125"/>
      <c r="E65" s="125"/>
      <c r="F65" s="126"/>
      <c r="G65" s="125"/>
      <c r="H65" s="127"/>
      <c r="I65" s="176"/>
      <c r="J65" s="124"/>
      <c r="K65" s="125"/>
      <c r="M65" s="125"/>
      <c r="N65" s="125"/>
    </row>
    <row r="66" spans="1:14" x14ac:dyDescent="0.2">
      <c r="A66" s="125"/>
      <c r="B66" s="125"/>
      <c r="C66" s="122"/>
      <c r="D66" s="122"/>
      <c r="E66" s="125"/>
      <c r="F66" s="138"/>
      <c r="G66" s="125"/>
      <c r="H66" s="152"/>
      <c r="I66" s="176"/>
      <c r="J66" s="153"/>
      <c r="K66" s="125"/>
      <c r="M66" s="125"/>
      <c r="N66" s="125"/>
    </row>
    <row r="67" spans="1:14" ht="6" customHeight="1" x14ac:dyDescent="0.2">
      <c r="A67" s="125"/>
      <c r="B67" s="176"/>
      <c r="C67" s="176"/>
      <c r="D67" s="176"/>
      <c r="E67" s="176"/>
      <c r="F67" s="138"/>
      <c r="G67" s="176"/>
      <c r="H67" s="127"/>
      <c r="I67" s="176"/>
      <c r="J67" s="124"/>
      <c r="K67" s="176"/>
      <c r="M67" s="125"/>
      <c r="N67" s="125"/>
    </row>
    <row r="68" spans="1:14" x14ac:dyDescent="0.2">
      <c r="A68" s="125"/>
      <c r="B68" s="176"/>
      <c r="C68" s="398"/>
      <c r="D68" s="398"/>
      <c r="E68" s="52"/>
      <c r="F68" s="148"/>
      <c r="G68" s="52"/>
      <c r="H68" s="59"/>
      <c r="I68" s="52"/>
      <c r="J68" s="60"/>
      <c r="K68" s="176"/>
      <c r="M68" s="125"/>
      <c r="N68" s="125"/>
    </row>
    <row r="69" spans="1:14" ht="6" customHeight="1" x14ac:dyDescent="0.2">
      <c r="A69" s="125"/>
      <c r="B69" s="125"/>
      <c r="C69" s="48"/>
      <c r="D69" s="48"/>
      <c r="E69" s="49"/>
      <c r="F69" s="58"/>
      <c r="G69" s="49"/>
      <c r="H69" s="59"/>
      <c r="I69" s="52"/>
      <c r="J69" s="60"/>
      <c r="K69" s="125"/>
      <c r="M69" s="125"/>
    </row>
    <row r="70" spans="1:14" x14ac:dyDescent="0.2">
      <c r="A70" s="125"/>
      <c r="B70" s="176"/>
      <c r="C70" s="398"/>
      <c r="D70" s="398"/>
      <c r="E70" s="52"/>
      <c r="F70" s="148"/>
      <c r="G70" s="52"/>
      <c r="H70" s="59"/>
      <c r="I70" s="52"/>
      <c r="J70" s="60"/>
      <c r="K70" s="176"/>
      <c r="M70" s="125"/>
    </row>
    <row r="71" spans="1:14" ht="6" customHeight="1" x14ac:dyDescent="0.2">
      <c r="A71" s="125"/>
      <c r="B71" s="125"/>
      <c r="C71" s="48"/>
      <c r="D71" s="48"/>
      <c r="E71" s="49"/>
      <c r="F71" s="58"/>
      <c r="G71" s="49"/>
      <c r="H71" s="59"/>
      <c r="I71" s="52"/>
      <c r="J71" s="60"/>
      <c r="K71" s="125"/>
      <c r="M71" s="125"/>
    </row>
    <row r="72" spans="1:14" x14ac:dyDescent="0.2">
      <c r="A72" s="125"/>
      <c r="B72" s="176"/>
      <c r="C72" s="48"/>
      <c r="D72" s="48"/>
      <c r="E72" s="52"/>
      <c r="F72" s="148"/>
      <c r="G72" s="52"/>
      <c r="H72" s="59"/>
      <c r="I72" s="52"/>
      <c r="J72" s="60"/>
      <c r="K72" s="176"/>
      <c r="M72" s="125"/>
    </row>
    <row r="73" spans="1:14" ht="6" customHeight="1" x14ac:dyDescent="0.2">
      <c r="A73" s="125"/>
      <c r="B73" s="125"/>
      <c r="C73" s="49"/>
      <c r="D73" s="49"/>
      <c r="E73" s="49"/>
      <c r="F73" s="58"/>
      <c r="G73" s="49"/>
      <c r="H73" s="59"/>
      <c r="I73" s="52"/>
      <c r="J73" s="60"/>
      <c r="K73" s="125"/>
      <c r="M73" s="125"/>
    </row>
    <row r="74" spans="1:14" x14ac:dyDescent="0.2">
      <c r="A74" s="125"/>
      <c r="B74" s="176"/>
      <c r="C74" s="398"/>
      <c r="D74" s="398"/>
      <c r="E74" s="52"/>
      <c r="F74" s="148"/>
      <c r="G74" s="52"/>
      <c r="H74" s="59"/>
      <c r="I74" s="52"/>
      <c r="J74" s="60"/>
      <c r="K74" s="176"/>
      <c r="M74" s="125"/>
    </row>
    <row r="75" spans="1:14" ht="6" customHeight="1" x14ac:dyDescent="0.2">
      <c r="A75" s="125"/>
      <c r="B75" s="125"/>
      <c r="C75" s="49"/>
      <c r="D75" s="49"/>
      <c r="E75" s="49"/>
      <c r="F75" s="58"/>
      <c r="G75" s="49"/>
      <c r="H75" s="59"/>
      <c r="I75" s="52"/>
      <c r="J75" s="60"/>
      <c r="K75" s="125"/>
      <c r="M75" s="125"/>
    </row>
    <row r="76" spans="1:14" x14ac:dyDescent="0.2">
      <c r="A76" s="125"/>
      <c r="B76" s="176"/>
      <c r="C76" s="398"/>
      <c r="D76" s="398"/>
      <c r="E76" s="52"/>
      <c r="F76" s="148"/>
      <c r="G76" s="52"/>
      <c r="H76" s="59"/>
      <c r="I76" s="52"/>
      <c r="J76" s="60"/>
      <c r="K76" s="176"/>
      <c r="M76" s="125"/>
    </row>
    <row r="77" spans="1:14" ht="6" customHeight="1" x14ac:dyDescent="0.2">
      <c r="A77" s="125"/>
      <c r="B77" s="125"/>
      <c r="C77" s="49"/>
      <c r="D77" s="49"/>
      <c r="E77" s="49"/>
      <c r="F77" s="58"/>
      <c r="G77" s="49"/>
      <c r="H77" s="59"/>
      <c r="I77" s="52"/>
      <c r="J77" s="60"/>
      <c r="K77" s="125"/>
      <c r="M77" s="125"/>
    </row>
    <row r="78" spans="1:14" x14ac:dyDescent="0.2">
      <c r="A78" s="125"/>
      <c r="B78" s="176"/>
      <c r="C78" s="399"/>
      <c r="D78" s="399"/>
      <c r="E78" s="52"/>
      <c r="F78" s="148"/>
      <c r="G78" s="52"/>
      <c r="H78" s="59"/>
      <c r="I78" s="52"/>
      <c r="J78" s="60"/>
      <c r="K78" s="176"/>
      <c r="M78" s="125"/>
    </row>
    <row r="79" spans="1:14" ht="6" customHeight="1" x14ac:dyDescent="0.2">
      <c r="A79" s="125"/>
      <c r="B79" s="125"/>
      <c r="C79" s="49"/>
      <c r="D79" s="50"/>
      <c r="E79" s="50"/>
      <c r="F79" s="58"/>
      <c r="G79" s="49"/>
      <c r="H79" s="59"/>
      <c r="I79" s="52"/>
      <c r="J79" s="60"/>
      <c r="K79" s="125"/>
      <c r="M79" s="125"/>
    </row>
    <row r="80" spans="1:14" x14ac:dyDescent="0.2">
      <c r="A80" s="125"/>
      <c r="B80" s="176"/>
      <c r="C80" s="399"/>
      <c r="D80" s="399"/>
      <c r="E80" s="52"/>
      <c r="F80" s="148"/>
      <c r="G80" s="52"/>
      <c r="H80" s="59"/>
      <c r="I80" s="52"/>
      <c r="J80" s="60"/>
      <c r="K80" s="176"/>
      <c r="M80" s="125"/>
    </row>
    <row r="81" spans="1:13" ht="6" customHeight="1" x14ac:dyDescent="0.2">
      <c r="A81" s="125"/>
      <c r="B81" s="125"/>
      <c r="C81" s="49"/>
      <c r="D81" s="49"/>
      <c r="E81" s="49"/>
      <c r="F81" s="58"/>
      <c r="G81" s="49"/>
      <c r="H81" s="59"/>
      <c r="I81" s="52"/>
      <c r="J81" s="60"/>
      <c r="K81" s="125"/>
      <c r="M81" s="125"/>
    </row>
    <row r="82" spans="1:13" hidden="1" x14ac:dyDescent="0.2">
      <c r="A82" s="125"/>
      <c r="B82" s="176"/>
      <c r="C82" s="399"/>
      <c r="D82" s="399"/>
      <c r="E82" s="52"/>
      <c r="F82" s="148"/>
      <c r="G82" s="52"/>
      <c r="H82" s="59"/>
      <c r="I82" s="52"/>
      <c r="J82" s="60"/>
      <c r="K82" s="176"/>
      <c r="M82" s="125"/>
    </row>
    <row r="83" spans="1:13" ht="6" hidden="1" customHeight="1" x14ac:dyDescent="0.2">
      <c r="A83" s="125"/>
      <c r="B83" s="125"/>
      <c r="C83" s="49"/>
      <c r="D83" s="49"/>
      <c r="E83" s="49"/>
      <c r="F83" s="58"/>
      <c r="G83" s="49"/>
      <c r="H83" s="59"/>
      <c r="I83" s="52"/>
      <c r="J83" s="60"/>
      <c r="K83" s="125"/>
      <c r="M83" s="125"/>
    </row>
    <row r="84" spans="1:13" hidden="1" x14ac:dyDescent="0.2">
      <c r="A84" s="125"/>
      <c r="B84" s="176"/>
      <c r="C84" s="399"/>
      <c r="D84" s="399"/>
      <c r="E84" s="52"/>
      <c r="F84" s="148"/>
      <c r="G84" s="52"/>
      <c r="H84" s="59"/>
      <c r="I84" s="52"/>
      <c r="J84" s="60"/>
      <c r="K84" s="176"/>
      <c r="M84" s="125"/>
    </row>
    <row r="85" spans="1:13" ht="6" hidden="1" customHeight="1" x14ac:dyDescent="0.2">
      <c r="A85" s="125"/>
      <c r="B85" s="125"/>
      <c r="C85" s="125"/>
      <c r="D85" s="125"/>
      <c r="E85" s="125"/>
      <c r="F85" s="126"/>
      <c r="G85" s="125"/>
      <c r="H85" s="127"/>
      <c r="I85" s="176"/>
      <c r="J85" s="124"/>
      <c r="K85" s="125"/>
      <c r="M85" s="125"/>
    </row>
    <row r="86" spans="1:13" x14ac:dyDescent="0.2">
      <c r="A86" s="125"/>
      <c r="B86" s="125"/>
      <c r="C86" s="122"/>
      <c r="D86" s="122"/>
      <c r="E86" s="122"/>
      <c r="F86" s="138"/>
      <c r="G86" s="125"/>
      <c r="H86" s="152"/>
      <c r="I86" s="176"/>
      <c r="J86" s="153"/>
      <c r="K86" s="125"/>
      <c r="M86" s="125"/>
    </row>
    <row r="87" spans="1:13" x14ac:dyDescent="0.2">
      <c r="A87" s="125"/>
      <c r="B87" s="125"/>
      <c r="C87" s="125"/>
      <c r="D87" s="125"/>
      <c r="E87" s="125"/>
      <c r="F87" s="126"/>
      <c r="G87" s="125"/>
      <c r="H87" s="127"/>
      <c r="I87" s="176"/>
      <c r="J87" s="124"/>
      <c r="K87" s="125"/>
      <c r="M87" s="125"/>
    </row>
    <row r="88" spans="1:13" x14ac:dyDescent="0.2">
      <c r="A88" s="125"/>
      <c r="B88" s="125"/>
      <c r="C88" s="125"/>
      <c r="D88" s="125"/>
      <c r="E88" s="125"/>
      <c r="F88" s="126"/>
      <c r="G88" s="125"/>
      <c r="H88" s="127"/>
      <c r="I88" s="131"/>
      <c r="J88" s="154"/>
      <c r="K88" s="125"/>
      <c r="M88" s="125"/>
    </row>
    <row r="89" spans="1:13" x14ac:dyDescent="0.2">
      <c r="A89" s="125"/>
      <c r="B89" s="125"/>
      <c r="C89" s="125"/>
      <c r="D89" s="125"/>
      <c r="E89" s="125"/>
      <c r="F89" s="126"/>
      <c r="G89" s="125"/>
      <c r="H89" s="127"/>
      <c r="I89" s="176"/>
      <c r="J89" s="124"/>
      <c r="K89" s="125"/>
      <c r="M89" s="125"/>
    </row>
    <row r="90" spans="1:13" x14ac:dyDescent="0.2">
      <c r="A90" s="125"/>
      <c r="B90" s="125"/>
      <c r="C90" s="139"/>
      <c r="D90" s="125"/>
      <c r="E90" s="140"/>
      <c r="F90" s="126"/>
      <c r="G90" s="125"/>
      <c r="H90" s="127"/>
      <c r="I90" s="176"/>
      <c r="J90" s="124"/>
      <c r="K90" s="125"/>
      <c r="M90" s="125"/>
    </row>
    <row r="91" spans="1:13" x14ac:dyDescent="0.2">
      <c r="A91" s="125"/>
      <c r="B91" s="125"/>
      <c r="C91" s="125"/>
      <c r="D91" s="125"/>
      <c r="E91" s="125"/>
      <c r="F91" s="126"/>
      <c r="G91" s="125"/>
      <c r="H91" s="127"/>
      <c r="I91" s="176"/>
      <c r="J91" s="124"/>
      <c r="K91" s="125"/>
      <c r="M91" s="125"/>
    </row>
    <row r="92" spans="1:13" x14ac:dyDescent="0.2">
      <c r="A92" s="125"/>
      <c r="B92" s="125"/>
      <c r="C92" s="139"/>
      <c r="D92" s="125"/>
      <c r="E92" s="125"/>
      <c r="F92" s="126"/>
      <c r="G92" s="125"/>
      <c r="H92" s="127"/>
      <c r="I92" s="131"/>
      <c r="J92" s="154"/>
      <c r="K92" s="125"/>
      <c r="M92" s="125"/>
    </row>
    <row r="93" spans="1:13" x14ac:dyDescent="0.2">
      <c r="A93" s="125"/>
      <c r="B93" s="125"/>
      <c r="C93" s="139"/>
      <c r="D93" s="125"/>
      <c r="E93" s="140"/>
      <c r="F93" s="126"/>
      <c r="G93" s="125"/>
      <c r="H93" s="127"/>
      <c r="I93" s="176"/>
      <c r="J93" s="124"/>
      <c r="K93" s="125"/>
      <c r="M93" s="125"/>
    </row>
    <row r="94" spans="1:13" x14ac:dyDescent="0.2">
      <c r="A94" s="125"/>
      <c r="B94" s="125"/>
      <c r="C94" s="125"/>
      <c r="D94" s="125"/>
      <c r="E94" s="125"/>
      <c r="F94" s="126"/>
      <c r="G94" s="125"/>
      <c r="H94" s="127"/>
      <c r="I94" s="176"/>
      <c r="J94" s="124"/>
      <c r="K94" s="125"/>
      <c r="M94" s="125"/>
    </row>
    <row r="95" spans="1:13" x14ac:dyDescent="0.2">
      <c r="A95" s="125"/>
      <c r="B95" s="125"/>
      <c r="C95" s="125"/>
      <c r="D95" s="125"/>
      <c r="E95" s="125"/>
      <c r="F95" s="141"/>
      <c r="G95" s="125"/>
      <c r="H95" s="127"/>
      <c r="I95" s="176"/>
      <c r="J95" s="124"/>
      <c r="K95" s="125"/>
      <c r="M95" s="125"/>
    </row>
    <row r="96" spans="1:13" x14ac:dyDescent="0.2">
      <c r="A96" s="125"/>
      <c r="B96" s="125"/>
      <c r="C96" s="125"/>
      <c r="D96" s="125"/>
      <c r="E96" s="125"/>
      <c r="F96" s="126"/>
      <c r="G96" s="125"/>
      <c r="H96" s="127"/>
      <c r="I96" s="176"/>
      <c r="J96" s="124"/>
      <c r="K96" s="125"/>
      <c r="M96" s="125"/>
    </row>
    <row r="97" spans="1:13" x14ac:dyDescent="0.2">
      <c r="A97" s="125"/>
      <c r="B97" s="125"/>
      <c r="C97" s="125"/>
      <c r="D97" s="125"/>
      <c r="E97" s="125"/>
      <c r="F97" s="126"/>
      <c r="G97" s="125"/>
      <c r="H97" s="127"/>
      <c r="I97" s="176"/>
      <c r="J97" s="124"/>
      <c r="K97" s="125"/>
      <c r="M97" s="125"/>
    </row>
    <row r="98" spans="1:13" x14ac:dyDescent="0.2">
      <c r="B98" s="125"/>
      <c r="C98" s="125"/>
      <c r="D98" s="125"/>
      <c r="E98" s="125"/>
      <c r="F98" s="126"/>
      <c r="G98" s="125"/>
      <c r="H98" s="127"/>
      <c r="I98" s="176"/>
      <c r="J98" s="124"/>
      <c r="K98" s="125"/>
      <c r="L98" s="123"/>
    </row>
    <row r="99" spans="1:13" x14ac:dyDescent="0.2">
      <c r="B99" s="125"/>
      <c r="C99" s="125"/>
      <c r="D99" s="125"/>
      <c r="E99" s="125"/>
      <c r="F99" s="126"/>
      <c r="G99" s="125"/>
      <c r="H99" s="127"/>
      <c r="I99" s="176"/>
      <c r="J99" s="124"/>
      <c r="K99" s="125"/>
      <c r="L99" s="123"/>
    </row>
    <row r="100" spans="1:13" x14ac:dyDescent="0.2">
      <c r="B100" s="125"/>
      <c r="C100" s="125"/>
      <c r="D100" s="125"/>
      <c r="E100" s="125"/>
      <c r="F100" s="126"/>
      <c r="G100" s="125"/>
      <c r="H100" s="127"/>
      <c r="I100" s="176"/>
      <c r="J100" s="124"/>
      <c r="K100" s="125"/>
      <c r="L100" s="123"/>
    </row>
    <row r="101" spans="1:13" x14ac:dyDescent="0.2">
      <c r="B101" s="125"/>
      <c r="C101" s="125"/>
      <c r="D101" s="125"/>
      <c r="E101" s="125"/>
      <c r="F101" s="126"/>
      <c r="G101" s="125"/>
      <c r="H101" s="127"/>
      <c r="I101" s="176"/>
      <c r="J101" s="124"/>
      <c r="K101" s="125"/>
      <c r="L101" s="123"/>
    </row>
    <row r="102" spans="1:13" x14ac:dyDescent="0.2">
      <c r="B102" s="125"/>
      <c r="C102" s="125"/>
      <c r="D102" s="125"/>
      <c r="E102" s="125"/>
      <c r="F102" s="126"/>
      <c r="G102" s="125"/>
      <c r="H102" s="127"/>
      <c r="I102" s="176"/>
      <c r="J102" s="124"/>
      <c r="K102" s="125"/>
      <c r="M102" s="125"/>
    </row>
    <row r="103" spans="1:13" x14ac:dyDescent="0.2">
      <c r="B103" s="125"/>
      <c r="C103" s="125"/>
      <c r="D103" s="125"/>
      <c r="E103" s="125"/>
      <c r="F103" s="126"/>
      <c r="G103" s="125"/>
      <c r="H103" s="127"/>
      <c r="I103" s="176"/>
      <c r="J103" s="124"/>
      <c r="K103" s="125"/>
      <c r="M103" s="125"/>
    </row>
    <row r="104" spans="1:13" x14ac:dyDescent="0.2">
      <c r="B104" s="125"/>
      <c r="C104" s="125"/>
      <c r="D104" s="125"/>
      <c r="E104" s="125"/>
      <c r="F104" s="126"/>
      <c r="G104" s="125"/>
      <c r="H104" s="127"/>
      <c r="I104" s="176"/>
      <c r="J104" s="124"/>
      <c r="K104" s="125"/>
      <c r="M104" s="125"/>
    </row>
    <row r="105" spans="1:13" x14ac:dyDescent="0.2">
      <c r="B105" s="125"/>
      <c r="C105" s="125"/>
      <c r="D105" s="125"/>
      <c r="E105" s="125"/>
      <c r="F105" s="126"/>
      <c r="G105" s="125"/>
      <c r="H105" s="127"/>
      <c r="I105" s="176"/>
      <c r="J105" s="124"/>
      <c r="K105" s="125"/>
      <c r="M105" s="125"/>
    </row>
    <row r="106" spans="1:13" x14ac:dyDescent="0.2">
      <c r="A106" s="125"/>
      <c r="B106" s="125"/>
      <c r="C106" s="125"/>
      <c r="D106" s="125"/>
      <c r="E106" s="125"/>
      <c r="F106" s="126"/>
      <c r="G106" s="125"/>
      <c r="H106" s="127"/>
      <c r="I106" s="176"/>
      <c r="J106" s="124"/>
      <c r="K106" s="125"/>
      <c r="M106" s="125"/>
    </row>
    <row r="107" spans="1:13" x14ac:dyDescent="0.2">
      <c r="A107" s="125"/>
      <c r="B107" s="125"/>
      <c r="C107" s="125"/>
      <c r="D107" s="125"/>
      <c r="E107" s="125"/>
      <c r="F107" s="126"/>
      <c r="G107" s="125"/>
      <c r="H107" s="127"/>
      <c r="I107" s="176"/>
      <c r="J107" s="124"/>
      <c r="K107" s="125"/>
      <c r="M107" s="125"/>
    </row>
    <row r="108" spans="1:13" x14ac:dyDescent="0.2">
      <c r="A108" s="125"/>
      <c r="B108" s="128"/>
      <c r="C108" s="128"/>
      <c r="D108" s="128"/>
      <c r="E108" s="128"/>
      <c r="F108" s="129"/>
      <c r="G108" s="128"/>
      <c r="H108" s="130"/>
      <c r="I108" s="131"/>
      <c r="J108" s="132"/>
      <c r="K108" s="128"/>
      <c r="M108" s="125"/>
    </row>
    <row r="109" spans="1:13" x14ac:dyDescent="0.2">
      <c r="A109" s="125"/>
      <c r="B109" s="125"/>
      <c r="C109" s="125"/>
      <c r="D109" s="125"/>
      <c r="E109" s="125"/>
      <c r="F109" s="126"/>
      <c r="G109" s="125"/>
      <c r="H109" s="127"/>
      <c r="I109" s="176"/>
      <c r="J109" s="124"/>
      <c r="K109" s="125"/>
      <c r="M109" s="125"/>
    </row>
    <row r="110" spans="1:13" x14ac:dyDescent="0.2">
      <c r="A110" s="125"/>
      <c r="B110" s="125"/>
      <c r="C110" s="125"/>
      <c r="D110" s="133"/>
      <c r="E110" s="133"/>
      <c r="F110" s="397"/>
      <c r="G110" s="397"/>
      <c r="H110" s="397"/>
      <c r="I110" s="134"/>
      <c r="J110" s="135"/>
      <c r="K110" s="88"/>
      <c r="M110" s="125"/>
    </row>
    <row r="111" spans="1:13" x14ac:dyDescent="0.2">
      <c r="A111" s="125"/>
      <c r="B111" s="125"/>
      <c r="C111" s="125"/>
      <c r="D111" s="125"/>
      <c r="E111" s="125"/>
      <c r="F111" s="126"/>
      <c r="G111" s="125"/>
      <c r="H111" s="127"/>
      <c r="I111" s="176"/>
      <c r="J111" s="124"/>
      <c r="K111" s="125"/>
      <c r="M111" s="125"/>
    </row>
    <row r="112" spans="1:13" x14ac:dyDescent="0.2">
      <c r="A112" s="125"/>
      <c r="B112" s="125"/>
      <c r="C112" s="125"/>
      <c r="D112" s="125"/>
      <c r="E112" s="125"/>
      <c r="F112" s="126"/>
      <c r="G112" s="176"/>
      <c r="H112" s="127"/>
      <c r="I112" s="88"/>
      <c r="J112" s="124"/>
      <c r="K112" s="125"/>
      <c r="M112" s="125"/>
    </row>
    <row r="113" spans="2:13" x14ac:dyDescent="0.2">
      <c r="B113" s="125"/>
      <c r="C113" s="125"/>
      <c r="D113" s="125"/>
      <c r="E113" s="125"/>
      <c r="F113" s="126"/>
      <c r="G113" s="125"/>
      <c r="H113" s="127"/>
      <c r="I113" s="176"/>
      <c r="J113" s="124"/>
      <c r="K113" s="125"/>
      <c r="M113" s="125"/>
    </row>
    <row r="114" spans="2:13" x14ac:dyDescent="0.2">
      <c r="B114" s="125"/>
      <c r="C114" s="125"/>
      <c r="D114" s="125"/>
      <c r="E114" s="125"/>
      <c r="F114" s="126"/>
      <c r="G114" s="125"/>
      <c r="H114" s="127"/>
      <c r="I114" s="176"/>
      <c r="J114" s="124"/>
      <c r="K114" s="125"/>
      <c r="M114" s="125"/>
    </row>
    <row r="115" spans="2:13" x14ac:dyDescent="0.2">
      <c r="B115" s="176"/>
      <c r="C115" s="378"/>
      <c r="D115" s="378"/>
      <c r="E115" s="176"/>
      <c r="F115" s="138"/>
      <c r="G115" s="176"/>
      <c r="H115" s="127"/>
      <c r="I115" s="176"/>
      <c r="J115" s="124"/>
      <c r="K115" s="176"/>
      <c r="L115" s="176"/>
      <c r="M115" s="125"/>
    </row>
    <row r="116" spans="2:13" x14ac:dyDescent="0.2">
      <c r="B116" s="125"/>
      <c r="C116" s="378"/>
      <c r="D116" s="378"/>
      <c r="E116" s="125"/>
      <c r="F116" s="138"/>
      <c r="G116" s="125"/>
      <c r="H116" s="127"/>
      <c r="I116" s="176"/>
      <c r="J116" s="124"/>
      <c r="K116" s="125"/>
      <c r="M116" s="125"/>
    </row>
    <row r="117" spans="2:13" x14ac:dyDescent="0.2">
      <c r="B117" s="176"/>
      <c r="C117" s="176"/>
      <c r="D117" s="176"/>
      <c r="E117" s="176"/>
      <c r="F117" s="138"/>
      <c r="G117" s="176"/>
      <c r="H117" s="127"/>
      <c r="I117" s="176"/>
      <c r="J117" s="124"/>
      <c r="K117" s="176"/>
      <c r="L117" s="176"/>
      <c r="M117" s="125"/>
    </row>
    <row r="118" spans="2:13" x14ac:dyDescent="0.2">
      <c r="B118" s="125"/>
      <c r="C118" s="125"/>
      <c r="D118" s="125"/>
      <c r="E118" s="125"/>
      <c r="F118" s="126"/>
      <c r="G118" s="125"/>
      <c r="H118" s="127"/>
      <c r="I118" s="176"/>
      <c r="J118" s="124"/>
      <c r="K118" s="125"/>
      <c r="M118" s="125"/>
    </row>
    <row r="119" spans="2:13" x14ac:dyDescent="0.2">
      <c r="B119" s="125"/>
      <c r="C119" s="122"/>
      <c r="D119" s="122"/>
      <c r="E119" s="125"/>
      <c r="F119" s="138"/>
      <c r="G119" s="125"/>
      <c r="H119" s="152"/>
      <c r="I119" s="176"/>
      <c r="J119" s="153"/>
      <c r="K119" s="125"/>
      <c r="M119" s="125"/>
    </row>
    <row r="120" spans="2:13" x14ac:dyDescent="0.2">
      <c r="B120" s="176"/>
      <c r="C120" s="176"/>
      <c r="D120" s="176"/>
      <c r="E120" s="176"/>
      <c r="F120" s="138"/>
      <c r="G120" s="176"/>
      <c r="H120" s="127"/>
      <c r="I120" s="176"/>
      <c r="J120" s="124"/>
      <c r="K120" s="176"/>
      <c r="M120" s="125"/>
    </row>
    <row r="121" spans="2:13" x14ac:dyDescent="0.2">
      <c r="B121" s="176"/>
      <c r="C121" s="398"/>
      <c r="D121" s="398"/>
      <c r="E121" s="52"/>
      <c r="F121" s="148"/>
      <c r="G121" s="52"/>
      <c r="H121" s="59"/>
      <c r="I121" s="52"/>
      <c r="J121" s="60"/>
      <c r="K121" s="176"/>
      <c r="M121" s="125"/>
    </row>
    <row r="122" spans="2:13" ht="5.25" customHeight="1" x14ac:dyDescent="0.2">
      <c r="B122" s="125"/>
      <c r="C122" s="177"/>
      <c r="D122" s="177"/>
      <c r="E122" s="125"/>
      <c r="F122" s="126"/>
      <c r="G122" s="125"/>
      <c r="H122" s="127"/>
      <c r="I122" s="176"/>
      <c r="J122" s="124"/>
      <c r="K122" s="125"/>
      <c r="M122" s="125"/>
    </row>
    <row r="123" spans="2:13" x14ac:dyDescent="0.2">
      <c r="B123" s="176"/>
      <c r="C123" s="400"/>
      <c r="D123" s="400"/>
      <c r="E123" s="176"/>
      <c r="F123" s="138"/>
      <c r="G123" s="176"/>
      <c r="H123" s="127"/>
      <c r="I123" s="176"/>
      <c r="J123" s="124"/>
      <c r="K123" s="176"/>
      <c r="M123" s="125"/>
    </row>
    <row r="124" spans="2:13" ht="5.25" hidden="1" customHeight="1" x14ac:dyDescent="0.2">
      <c r="B124" s="125"/>
      <c r="C124" s="177"/>
      <c r="D124" s="177"/>
      <c r="E124" s="125"/>
      <c r="F124" s="126"/>
      <c r="G124" s="125"/>
      <c r="H124" s="127"/>
      <c r="I124" s="176"/>
      <c r="J124" s="124"/>
      <c r="K124" s="125"/>
      <c r="M124" s="125"/>
    </row>
    <row r="125" spans="2:13" hidden="1" x14ac:dyDescent="0.2">
      <c r="B125" s="176"/>
      <c r="C125" s="400"/>
      <c r="D125" s="400"/>
      <c r="E125" s="176"/>
      <c r="F125" s="138"/>
      <c r="G125" s="176"/>
      <c r="H125" s="127"/>
      <c r="I125" s="176"/>
      <c r="J125" s="124"/>
      <c r="K125" s="176"/>
      <c r="M125" s="125"/>
    </row>
    <row r="126" spans="2:13" ht="5.25" hidden="1" customHeight="1" x14ac:dyDescent="0.2">
      <c r="B126" s="125"/>
      <c r="C126" s="177"/>
      <c r="D126" s="177"/>
      <c r="E126" s="125"/>
      <c r="F126" s="126"/>
      <c r="G126" s="125"/>
      <c r="H126" s="127"/>
      <c r="I126" s="176"/>
      <c r="J126" s="124"/>
      <c r="K126" s="125"/>
      <c r="M126" s="125"/>
    </row>
    <row r="127" spans="2:13" hidden="1" x14ac:dyDescent="0.2">
      <c r="B127" s="176"/>
      <c r="C127" s="400"/>
      <c r="D127" s="400"/>
      <c r="E127" s="176"/>
      <c r="F127" s="138"/>
      <c r="G127" s="176"/>
      <c r="H127" s="127"/>
      <c r="I127" s="176"/>
      <c r="J127" s="124"/>
      <c r="K127" s="176"/>
      <c r="M127" s="125"/>
    </row>
    <row r="128" spans="2:13" ht="4.5" hidden="1" customHeight="1" x14ac:dyDescent="0.2">
      <c r="B128" s="125"/>
      <c r="C128" s="125"/>
      <c r="D128" s="125"/>
      <c r="E128" s="125"/>
      <c r="F128" s="126"/>
      <c r="G128" s="125"/>
      <c r="H128" s="127"/>
      <c r="I128" s="176"/>
      <c r="J128" s="124"/>
      <c r="K128" s="125"/>
      <c r="M128" s="125"/>
    </row>
    <row r="129" spans="2:13" hidden="1" x14ac:dyDescent="0.2">
      <c r="B129" s="176"/>
      <c r="C129" s="378"/>
      <c r="D129" s="378"/>
      <c r="E129" s="176"/>
      <c r="F129" s="138"/>
      <c r="G129" s="176"/>
      <c r="H129" s="127"/>
      <c r="I129" s="176"/>
      <c r="J129" s="124"/>
      <c r="K129" s="176"/>
      <c r="M129" s="125"/>
    </row>
    <row r="130" spans="2:13" hidden="1" x14ac:dyDescent="0.2">
      <c r="B130" s="125"/>
      <c r="C130" s="125"/>
      <c r="D130" s="125"/>
      <c r="E130" s="125"/>
      <c r="F130" s="126"/>
      <c r="G130" s="125"/>
      <c r="H130" s="127"/>
      <c r="I130" s="176"/>
      <c r="J130" s="124"/>
      <c r="K130" s="125"/>
      <c r="M130" s="125"/>
    </row>
    <row r="131" spans="2:13" hidden="1" x14ac:dyDescent="0.2">
      <c r="B131" s="176"/>
      <c r="C131" s="378"/>
      <c r="D131" s="378"/>
      <c r="E131" s="176"/>
      <c r="F131" s="138"/>
      <c r="G131" s="176"/>
      <c r="H131" s="127"/>
      <c r="I131" s="176"/>
      <c r="J131" s="124"/>
      <c r="K131" s="176"/>
      <c r="M131" s="125"/>
    </row>
    <row r="132" spans="2:13" hidden="1" x14ac:dyDescent="0.2">
      <c r="B132" s="125"/>
      <c r="C132" s="125"/>
      <c r="D132" s="122"/>
      <c r="E132" s="122"/>
      <c r="F132" s="126"/>
      <c r="G132" s="125"/>
      <c r="H132" s="127"/>
      <c r="I132" s="176"/>
      <c r="J132" s="124"/>
      <c r="K132" s="125"/>
      <c r="M132" s="125"/>
    </row>
    <row r="133" spans="2:13" hidden="1" x14ac:dyDescent="0.2">
      <c r="B133" s="176"/>
      <c r="C133" s="378"/>
      <c r="D133" s="378"/>
      <c r="E133" s="176"/>
      <c r="F133" s="138"/>
      <c r="G133" s="176"/>
      <c r="H133" s="127"/>
      <c r="I133" s="176"/>
      <c r="J133" s="124"/>
      <c r="K133" s="176"/>
      <c r="M133" s="125"/>
    </row>
    <row r="134" spans="2:13" hidden="1" x14ac:dyDescent="0.2">
      <c r="B134" s="125"/>
      <c r="C134" s="125"/>
      <c r="D134" s="125"/>
      <c r="E134" s="125"/>
      <c r="F134" s="126"/>
      <c r="G134" s="125"/>
      <c r="H134" s="127"/>
      <c r="I134" s="176"/>
      <c r="J134" s="124"/>
      <c r="K134" s="125"/>
      <c r="M134" s="125"/>
    </row>
    <row r="135" spans="2:13" hidden="1" x14ac:dyDescent="0.2">
      <c r="B135" s="176"/>
      <c r="C135" s="378"/>
      <c r="D135" s="378"/>
      <c r="E135" s="176"/>
      <c r="F135" s="138"/>
      <c r="G135" s="176"/>
      <c r="H135" s="127"/>
      <c r="I135" s="176"/>
      <c r="J135" s="124"/>
      <c r="K135" s="176"/>
      <c r="M135" s="125"/>
    </row>
    <row r="136" spans="2:13" hidden="1" x14ac:dyDescent="0.2">
      <c r="B136" s="125"/>
      <c r="C136" s="125"/>
      <c r="D136" s="125"/>
      <c r="E136" s="125"/>
      <c r="F136" s="126"/>
      <c r="G136" s="125"/>
      <c r="H136" s="127"/>
      <c r="I136" s="176"/>
      <c r="J136" s="124"/>
      <c r="K136" s="125"/>
      <c r="M136" s="125"/>
    </row>
    <row r="137" spans="2:13" hidden="1" x14ac:dyDescent="0.2">
      <c r="B137" s="176"/>
      <c r="C137" s="378"/>
      <c r="D137" s="378"/>
      <c r="E137" s="176"/>
      <c r="F137" s="138"/>
      <c r="G137" s="176"/>
      <c r="H137" s="127"/>
      <c r="I137" s="176"/>
      <c r="J137" s="124"/>
      <c r="K137" s="176"/>
      <c r="M137" s="125"/>
    </row>
    <row r="138" spans="2:13" hidden="1" x14ac:dyDescent="0.2">
      <c r="B138" s="125"/>
      <c r="C138" s="125"/>
      <c r="D138" s="125"/>
      <c r="E138" s="125"/>
      <c r="F138" s="126"/>
      <c r="G138" s="125"/>
      <c r="H138" s="127"/>
      <c r="I138" s="176"/>
      <c r="J138" s="124"/>
      <c r="K138" s="125"/>
      <c r="M138" s="125"/>
    </row>
    <row r="139" spans="2:13" hidden="1" x14ac:dyDescent="0.2">
      <c r="B139" s="176"/>
      <c r="C139" s="378"/>
      <c r="D139" s="378"/>
      <c r="E139" s="176"/>
      <c r="F139" s="138"/>
      <c r="G139" s="176"/>
      <c r="H139" s="127"/>
      <c r="I139" s="176"/>
      <c r="J139" s="124"/>
      <c r="K139" s="176"/>
      <c r="M139" s="125"/>
    </row>
    <row r="140" spans="2:13" ht="5.25" customHeight="1" x14ac:dyDescent="0.2">
      <c r="B140" s="125"/>
      <c r="C140" s="125"/>
      <c r="D140" s="125"/>
      <c r="E140" s="125"/>
      <c r="F140" s="126"/>
      <c r="G140" s="125"/>
      <c r="H140" s="127"/>
      <c r="I140" s="176"/>
      <c r="J140" s="124"/>
      <c r="K140" s="125"/>
      <c r="M140" s="125"/>
    </row>
    <row r="141" spans="2:13" x14ac:dyDescent="0.2">
      <c r="B141" s="125"/>
      <c r="C141" s="122"/>
      <c r="D141" s="122"/>
      <c r="E141" s="122"/>
      <c r="F141" s="138"/>
      <c r="G141" s="125"/>
      <c r="H141" s="152"/>
      <c r="I141" s="176"/>
      <c r="J141" s="153"/>
      <c r="K141" s="125"/>
      <c r="M141" s="125"/>
    </row>
    <row r="142" spans="2:13" x14ac:dyDescent="0.2">
      <c r="B142" s="125"/>
      <c r="C142" s="125"/>
      <c r="D142" s="125"/>
      <c r="E142" s="125"/>
      <c r="F142" s="126"/>
      <c r="G142" s="125"/>
      <c r="H142" s="127"/>
      <c r="I142" s="176"/>
      <c r="J142" s="124"/>
      <c r="K142" s="125"/>
      <c r="M142" s="125"/>
    </row>
    <row r="143" spans="2:13" x14ac:dyDescent="0.2">
      <c r="B143" s="125"/>
      <c r="C143" s="125"/>
      <c r="D143" s="125"/>
      <c r="E143" s="125"/>
      <c r="F143" s="126"/>
      <c r="G143" s="125"/>
      <c r="H143" s="127"/>
      <c r="I143" s="131"/>
      <c r="J143" s="154"/>
      <c r="K143" s="125"/>
      <c r="M143" s="125"/>
    </row>
    <row r="144" spans="2:13" x14ac:dyDescent="0.2">
      <c r="B144" s="125"/>
      <c r="C144" s="125"/>
      <c r="D144" s="125"/>
      <c r="E144" s="125"/>
      <c r="F144" s="126"/>
      <c r="G144" s="125"/>
      <c r="H144" s="127"/>
      <c r="I144" s="176"/>
      <c r="J144" s="124"/>
      <c r="K144" s="125"/>
      <c r="M144" s="125"/>
    </row>
    <row r="145" spans="2:13" x14ac:dyDescent="0.2">
      <c r="B145" s="125"/>
      <c r="C145" s="139"/>
      <c r="D145" s="125"/>
      <c r="E145" s="140"/>
      <c r="F145" s="126"/>
      <c r="G145" s="125"/>
      <c r="H145" s="127"/>
      <c r="I145" s="176"/>
      <c r="J145" s="124"/>
      <c r="K145" s="125"/>
      <c r="M145" s="125"/>
    </row>
    <row r="146" spans="2:13" x14ac:dyDescent="0.2">
      <c r="B146" s="125"/>
      <c r="C146" s="125"/>
      <c r="D146" s="125"/>
      <c r="E146" s="125"/>
      <c r="F146" s="126"/>
      <c r="G146" s="125"/>
      <c r="H146" s="127"/>
      <c r="I146" s="176"/>
      <c r="J146" s="124"/>
      <c r="K146" s="125"/>
      <c r="M146" s="125"/>
    </row>
    <row r="147" spans="2:13" x14ac:dyDescent="0.2">
      <c r="B147" s="125"/>
      <c r="C147" s="139"/>
      <c r="D147" s="125"/>
      <c r="E147" s="125"/>
      <c r="F147" s="126"/>
      <c r="G147" s="125"/>
      <c r="H147" s="127"/>
      <c r="I147" s="131"/>
      <c r="J147" s="154"/>
      <c r="K147" s="125"/>
      <c r="M147" s="125"/>
    </row>
    <row r="148" spans="2:13" x14ac:dyDescent="0.2">
      <c r="B148" s="125"/>
      <c r="C148" s="139"/>
      <c r="D148" s="125"/>
      <c r="E148" s="140"/>
      <c r="F148" s="126"/>
      <c r="G148" s="125"/>
      <c r="H148" s="127"/>
      <c r="I148" s="176"/>
      <c r="J148" s="124"/>
      <c r="K148" s="125"/>
      <c r="M148" s="125"/>
    </row>
    <row r="149" spans="2:13" x14ac:dyDescent="0.2">
      <c r="B149" s="125"/>
      <c r="C149" s="125"/>
      <c r="D149" s="125"/>
      <c r="E149" s="125"/>
      <c r="F149" s="126"/>
      <c r="G149" s="125"/>
      <c r="H149" s="127"/>
      <c r="I149" s="176"/>
      <c r="J149" s="124"/>
      <c r="K149" s="125"/>
      <c r="M149" s="125"/>
    </row>
    <row r="150" spans="2:13" x14ac:dyDescent="0.2">
      <c r="B150" s="125"/>
      <c r="C150" s="125"/>
      <c r="D150" s="125"/>
      <c r="E150" s="125"/>
      <c r="F150" s="141"/>
      <c r="G150" s="125"/>
      <c r="H150" s="127"/>
      <c r="I150" s="176"/>
      <c r="J150" s="124"/>
      <c r="K150" s="125"/>
      <c r="M150" s="125"/>
    </row>
    <row r="151" spans="2:13" x14ac:dyDescent="0.2">
      <c r="B151" s="125"/>
      <c r="C151" s="125"/>
      <c r="D151" s="125"/>
      <c r="E151" s="125"/>
      <c r="F151" s="126"/>
      <c r="G151" s="125"/>
      <c r="H151" s="127"/>
      <c r="I151" s="176"/>
      <c r="J151" s="124"/>
      <c r="K151" s="125"/>
      <c r="M151" s="125"/>
    </row>
    <row r="152" spans="2:13" x14ac:dyDescent="0.2">
      <c r="B152" s="125"/>
      <c r="C152" s="125"/>
      <c r="D152" s="125"/>
      <c r="E152" s="125"/>
      <c r="F152" s="126"/>
      <c r="G152" s="125"/>
      <c r="H152" s="127"/>
      <c r="I152" s="176"/>
      <c r="J152" s="124"/>
      <c r="K152" s="125"/>
      <c r="M152" s="125"/>
    </row>
    <row r="153" spans="2:13" x14ac:dyDescent="0.2">
      <c r="B153" s="125"/>
      <c r="C153" s="125"/>
      <c r="D153" s="125"/>
      <c r="E153" s="125"/>
      <c r="F153" s="126"/>
      <c r="G153" s="125"/>
      <c r="H153" s="127"/>
      <c r="I153" s="176"/>
      <c r="J153" s="124"/>
      <c r="K153" s="125"/>
      <c r="M153" s="125"/>
    </row>
    <row r="154" spans="2:13" x14ac:dyDescent="0.2">
      <c r="B154" s="125"/>
      <c r="C154" s="125"/>
      <c r="D154" s="125"/>
      <c r="E154" s="125"/>
      <c r="F154" s="126"/>
      <c r="G154" s="125"/>
      <c r="H154" s="127"/>
      <c r="I154" s="176"/>
      <c r="J154" s="124"/>
      <c r="K154" s="125"/>
      <c r="L154" s="123"/>
    </row>
    <row r="155" spans="2:13" x14ac:dyDescent="0.2">
      <c r="B155" s="125"/>
      <c r="C155" s="125"/>
      <c r="D155" s="125"/>
      <c r="E155" s="125"/>
      <c r="F155" s="126"/>
      <c r="G155" s="125"/>
      <c r="H155" s="127"/>
      <c r="I155" s="176"/>
      <c r="J155" s="124"/>
      <c r="K155" s="125"/>
      <c r="L155" s="123"/>
    </row>
    <row r="156" spans="2:13" x14ac:dyDescent="0.2">
      <c r="B156" s="125"/>
      <c r="C156" s="125"/>
      <c r="D156" s="125"/>
      <c r="E156" s="125"/>
      <c r="F156" s="126"/>
      <c r="G156" s="125"/>
      <c r="H156" s="127"/>
      <c r="I156" s="176"/>
      <c r="J156" s="124"/>
      <c r="K156" s="125"/>
      <c r="L156" s="123"/>
    </row>
    <row r="157" spans="2:13" x14ac:dyDescent="0.2">
      <c r="B157" s="125"/>
      <c r="C157" s="125"/>
      <c r="D157" s="125"/>
      <c r="E157" s="125"/>
      <c r="F157" s="126"/>
      <c r="G157" s="125"/>
      <c r="H157" s="127"/>
      <c r="I157" s="176"/>
      <c r="J157" s="124"/>
      <c r="K157" s="125"/>
      <c r="L157" s="123"/>
    </row>
    <row r="158" spans="2:13" x14ac:dyDescent="0.2">
      <c r="B158" s="125"/>
      <c r="C158" s="125"/>
      <c r="D158" s="125"/>
      <c r="E158" s="125"/>
      <c r="F158" s="126"/>
      <c r="G158" s="125"/>
      <c r="H158" s="127"/>
      <c r="I158" s="176"/>
      <c r="J158" s="124"/>
      <c r="K158" s="125"/>
      <c r="L158" s="123"/>
    </row>
    <row r="159" spans="2:13" x14ac:dyDescent="0.2">
      <c r="B159" s="125"/>
      <c r="C159" s="125"/>
      <c r="D159" s="125"/>
      <c r="E159" s="125"/>
      <c r="F159" s="126"/>
      <c r="G159" s="125"/>
      <c r="H159" s="127"/>
      <c r="I159" s="176"/>
      <c r="J159" s="124"/>
      <c r="K159" s="125"/>
      <c r="L159" s="123"/>
    </row>
    <row r="160" spans="2:13" x14ac:dyDescent="0.2">
      <c r="B160" s="125"/>
      <c r="C160" s="125"/>
      <c r="D160" s="125"/>
      <c r="E160" s="125"/>
      <c r="F160" s="126"/>
      <c r="G160" s="125"/>
      <c r="H160" s="127"/>
      <c r="I160" s="176"/>
      <c r="J160" s="124"/>
      <c r="K160" s="125"/>
      <c r="L160" s="123"/>
    </row>
  </sheetData>
  <mergeCells count="25">
    <mergeCell ref="C139:D139"/>
    <mergeCell ref="C115:D115"/>
    <mergeCell ref="C116:D116"/>
    <mergeCell ref="C121:D121"/>
    <mergeCell ref="C123:D123"/>
    <mergeCell ref="C125:D125"/>
    <mergeCell ref="C127:D127"/>
    <mergeCell ref="C129:D129"/>
    <mergeCell ref="C131:D131"/>
    <mergeCell ref="C133:D133"/>
    <mergeCell ref="C135:D135"/>
    <mergeCell ref="C137:D137"/>
    <mergeCell ref="E5:G5"/>
    <mergeCell ref="F110:H110"/>
    <mergeCell ref="F57:H57"/>
    <mergeCell ref="C62:D62"/>
    <mergeCell ref="C63:D63"/>
    <mergeCell ref="C68:D68"/>
    <mergeCell ref="C70:D70"/>
    <mergeCell ref="C74:D74"/>
    <mergeCell ref="C76:D76"/>
    <mergeCell ref="C78:D78"/>
    <mergeCell ref="C80:D80"/>
    <mergeCell ref="C82:D82"/>
    <mergeCell ref="C84:D84"/>
  </mergeCells>
  <pageMargins left="0.25" right="0.25" top="0.75" bottom="0.75" header="0.3" footer="0.3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3"/>
  <dimension ref="A1:N145"/>
  <sheetViews>
    <sheetView zoomScale="90" zoomScaleNormal="90" zoomScalePageLayoutView="80" workbookViewId="0">
      <selection activeCell="E44" sqref="E44"/>
    </sheetView>
  </sheetViews>
  <sheetFormatPr baseColWidth="10" defaultColWidth="10.85546875" defaultRowHeight="12.75" x14ac:dyDescent="0.2"/>
  <cols>
    <col min="1" max="1" width="4.7109375" style="123" customWidth="1"/>
    <col min="2" max="2" width="5.7109375" style="123" customWidth="1"/>
    <col min="3" max="3" width="7.140625" style="123" customWidth="1"/>
    <col min="4" max="4" width="2.42578125" style="123" customWidth="1"/>
    <col min="5" max="5" width="32.28515625" style="123" customWidth="1"/>
    <col min="6" max="6" width="2.42578125" style="142" customWidth="1"/>
    <col min="7" max="7" width="11.85546875" style="123" customWidth="1"/>
    <col min="8" max="8" width="2.42578125" style="143" customWidth="1"/>
    <col min="9" max="9" width="11.85546875" style="137" customWidth="1"/>
    <col min="10" max="10" width="2.42578125" style="144" customWidth="1"/>
    <col min="11" max="11" width="10.7109375" style="123" customWidth="1"/>
    <col min="12" max="12" width="2.42578125" style="125" customWidth="1"/>
    <col min="13" max="13" width="10.85546875" style="123"/>
    <col min="14" max="14" width="5.7109375" style="123" customWidth="1"/>
    <col min="15" max="16384" width="10.85546875" style="123"/>
  </cols>
  <sheetData>
    <row r="1" spans="1:14" s="125" customFormat="1" x14ac:dyDescent="0.2">
      <c r="F1" s="126"/>
      <c r="H1" s="127"/>
      <c r="I1" s="176"/>
      <c r="J1" s="124"/>
    </row>
    <row r="2" spans="1:14" x14ac:dyDescent="0.2">
      <c r="A2" s="125"/>
      <c r="B2" s="128" t="s">
        <v>219</v>
      </c>
      <c r="C2" s="145"/>
      <c r="D2" s="128"/>
      <c r="E2" s="125"/>
      <c r="F2" s="125"/>
      <c r="G2" s="126"/>
      <c r="H2" s="125"/>
      <c r="I2" s="156"/>
      <c r="J2" s="125"/>
      <c r="K2" s="142"/>
      <c r="L2" s="123"/>
      <c r="M2" s="142"/>
      <c r="N2" s="125"/>
    </row>
    <row r="3" spans="1:14" x14ac:dyDescent="0.2">
      <c r="A3" s="125"/>
      <c r="B3" s="125" t="s">
        <v>220</v>
      </c>
      <c r="C3" s="145"/>
      <c r="D3" s="125"/>
      <c r="E3" s="125"/>
      <c r="F3" s="125"/>
      <c r="G3" s="126"/>
      <c r="H3" s="125"/>
      <c r="I3" s="156"/>
      <c r="J3" s="125"/>
      <c r="K3" s="142"/>
      <c r="L3" s="123"/>
      <c r="M3" s="142"/>
      <c r="N3" s="125"/>
    </row>
    <row r="4" spans="1:14" ht="13.5" thickBot="1" x14ac:dyDescent="0.25">
      <c r="C4" s="157"/>
      <c r="F4" s="123"/>
      <c r="G4" s="142"/>
      <c r="H4" s="123"/>
      <c r="I4" s="158"/>
      <c r="J4" s="123"/>
      <c r="K4" s="142"/>
      <c r="L4" s="123"/>
      <c r="M4" s="142"/>
      <c r="N4" s="125"/>
    </row>
    <row r="5" spans="1:14" ht="13.5" thickBot="1" x14ac:dyDescent="0.25">
      <c r="B5" s="177">
        <v>3.3</v>
      </c>
      <c r="C5" s="145" t="s">
        <v>161</v>
      </c>
      <c r="D5" s="125"/>
      <c r="E5" s="125"/>
      <c r="F5" s="125"/>
      <c r="G5" s="126"/>
      <c r="H5" s="123"/>
      <c r="I5" s="159">
        <f>'Superficie No Homogénea 1 techo'!I41</f>
        <v>1.2323794267195431</v>
      </c>
      <c r="J5" s="125"/>
      <c r="K5" s="142"/>
      <c r="L5" s="123"/>
      <c r="M5" s="142"/>
      <c r="N5" s="125"/>
    </row>
    <row r="6" spans="1:14" x14ac:dyDescent="0.2">
      <c r="C6" s="157"/>
      <c r="F6" s="123"/>
      <c r="G6" s="142"/>
      <c r="H6" s="123"/>
      <c r="I6" s="158"/>
      <c r="J6" s="123"/>
      <c r="K6" s="142"/>
      <c r="L6" s="123"/>
      <c r="M6" s="142"/>
      <c r="N6" s="125"/>
    </row>
    <row r="7" spans="1:14" x14ac:dyDescent="0.2">
      <c r="B7" s="137"/>
      <c r="C7" s="160" t="s">
        <v>162</v>
      </c>
      <c r="D7" s="137"/>
      <c r="E7" s="137" t="s">
        <v>293</v>
      </c>
      <c r="F7" s="137"/>
      <c r="G7" s="161" t="s">
        <v>163</v>
      </c>
      <c r="H7" s="137"/>
      <c r="I7" s="162" t="s">
        <v>389</v>
      </c>
      <c r="J7" s="137"/>
      <c r="K7" s="163" t="s">
        <v>164</v>
      </c>
      <c r="L7" s="137"/>
      <c r="M7" s="161"/>
      <c r="N7" s="125"/>
    </row>
    <row r="8" spans="1:14" x14ac:dyDescent="0.2">
      <c r="B8" s="137"/>
      <c r="C8" s="160" t="s">
        <v>165</v>
      </c>
      <c r="D8" s="137"/>
      <c r="E8" s="137" t="s">
        <v>287</v>
      </c>
      <c r="F8" s="137"/>
      <c r="G8" s="161" t="s">
        <v>166</v>
      </c>
      <c r="H8" s="137"/>
      <c r="I8" s="162" t="s">
        <v>190</v>
      </c>
      <c r="J8" s="137"/>
      <c r="K8" s="161"/>
      <c r="L8" s="137"/>
      <c r="M8" s="161"/>
      <c r="N8" s="125"/>
    </row>
    <row r="9" spans="1:14" s="137" customFormat="1" x14ac:dyDescent="0.2">
      <c r="C9" s="155"/>
      <c r="D9" s="176"/>
      <c r="E9" s="176"/>
      <c r="F9" s="176"/>
      <c r="G9" s="138" t="s">
        <v>299</v>
      </c>
      <c r="H9" s="176"/>
      <c r="I9" s="162" t="s">
        <v>392</v>
      </c>
      <c r="J9" s="176"/>
      <c r="K9" s="138"/>
      <c r="M9" s="161"/>
      <c r="N9" s="176"/>
    </row>
    <row r="10" spans="1:14" ht="13.5" thickBot="1" x14ac:dyDescent="0.25">
      <c r="C10" s="157"/>
      <c r="F10" s="123"/>
      <c r="G10" s="142"/>
      <c r="H10" s="123"/>
      <c r="I10" s="158"/>
      <c r="J10" s="123"/>
      <c r="K10" s="142"/>
      <c r="L10" s="123"/>
      <c r="M10" s="142"/>
      <c r="N10" s="125"/>
    </row>
    <row r="11" spans="1:14" s="137" customFormat="1" ht="13.5" thickBot="1" x14ac:dyDescent="0.25">
      <c r="B11" s="123" t="s">
        <v>167</v>
      </c>
      <c r="C11" s="159">
        <v>0.84</v>
      </c>
      <c r="D11" s="123"/>
      <c r="E11" s="230" t="s">
        <v>467</v>
      </c>
      <c r="F11" s="123"/>
      <c r="G11" s="231">
        <v>0.11</v>
      </c>
      <c r="H11" s="123"/>
      <c r="I11" s="232">
        <v>0.04</v>
      </c>
      <c r="J11" s="123"/>
      <c r="K11" s="146">
        <f>G11/I11</f>
        <v>2.75</v>
      </c>
      <c r="L11" s="123"/>
      <c r="M11" s="142"/>
      <c r="N11" s="176"/>
    </row>
    <row r="12" spans="1:14" ht="5.25" customHeight="1" thickBot="1" x14ac:dyDescent="0.25">
      <c r="C12" s="157"/>
      <c r="F12" s="123"/>
      <c r="G12" s="142"/>
      <c r="H12" s="123"/>
      <c r="I12" s="158"/>
      <c r="J12" s="123"/>
      <c r="K12" s="142"/>
      <c r="L12" s="123"/>
      <c r="M12" s="142"/>
      <c r="N12" s="125"/>
    </row>
    <row r="13" spans="1:14" ht="13.5" thickBot="1" x14ac:dyDescent="0.25">
      <c r="C13" s="157"/>
      <c r="F13" s="123"/>
      <c r="G13" s="142"/>
      <c r="H13" s="123"/>
      <c r="I13" s="158"/>
      <c r="J13" s="123"/>
      <c r="K13" s="159">
        <f>SUM(K11:K12)</f>
        <v>2.75</v>
      </c>
      <c r="L13" s="123"/>
      <c r="M13" s="142"/>
      <c r="N13" s="125"/>
    </row>
    <row r="14" spans="1:14" ht="13.5" thickBot="1" x14ac:dyDescent="0.25">
      <c r="C14" s="157"/>
      <c r="F14" s="123"/>
      <c r="G14" s="142"/>
      <c r="H14" s="123"/>
      <c r="I14" s="158"/>
      <c r="J14" s="123"/>
      <c r="K14" s="126"/>
      <c r="L14" s="123"/>
      <c r="M14" s="142"/>
      <c r="N14" s="125"/>
    </row>
    <row r="15" spans="1:14" ht="13.5" thickBot="1" x14ac:dyDescent="0.25">
      <c r="C15" s="157"/>
      <c r="F15" s="123"/>
      <c r="G15" s="142"/>
      <c r="H15" s="123"/>
      <c r="I15" s="158"/>
      <c r="J15" s="123"/>
      <c r="K15" s="126"/>
      <c r="L15" s="165"/>
      <c r="M15" s="159">
        <f>C11/(I5+K13)</f>
        <v>0.21092917323850882</v>
      </c>
      <c r="N15" s="125"/>
    </row>
    <row r="16" spans="1:14" ht="6" customHeight="1" thickBot="1" x14ac:dyDescent="0.25">
      <c r="C16" s="157"/>
      <c r="F16" s="123"/>
      <c r="G16" s="142"/>
      <c r="H16" s="123"/>
      <c r="I16" s="158"/>
      <c r="J16" s="123"/>
      <c r="K16" s="126"/>
      <c r="L16" s="123"/>
      <c r="M16" s="142"/>
      <c r="N16" s="125"/>
    </row>
    <row r="17" spans="1:14" ht="13.5" thickBot="1" x14ac:dyDescent="0.25">
      <c r="B17" s="123" t="s">
        <v>168</v>
      </c>
      <c r="C17" s="159">
        <v>0.16</v>
      </c>
      <c r="E17" s="178" t="s">
        <v>465</v>
      </c>
      <c r="F17" s="123"/>
      <c r="G17" s="146">
        <f>G11</f>
        <v>0.11</v>
      </c>
      <c r="H17" s="123"/>
      <c r="I17" s="232">
        <v>1.74</v>
      </c>
      <c r="J17" s="123"/>
      <c r="K17" s="146">
        <f>G17/I17</f>
        <v>6.3218390804597707E-2</v>
      </c>
      <c r="L17" s="123"/>
      <c r="M17" s="142"/>
      <c r="N17" s="125"/>
    </row>
    <row r="18" spans="1:14" ht="6" customHeight="1" x14ac:dyDescent="0.2">
      <c r="C18" s="157"/>
      <c r="F18" s="123"/>
      <c r="G18" s="142"/>
      <c r="H18" s="123"/>
      <c r="I18" s="158"/>
      <c r="J18" s="123"/>
      <c r="K18" s="142"/>
      <c r="L18" s="123"/>
      <c r="M18" s="142"/>
      <c r="N18" s="125"/>
    </row>
    <row r="19" spans="1:14" ht="6" customHeight="1" thickBot="1" x14ac:dyDescent="0.25">
      <c r="C19" s="157"/>
      <c r="F19" s="123"/>
      <c r="G19" s="142"/>
      <c r="H19" s="123"/>
      <c r="I19" s="158"/>
      <c r="J19" s="123"/>
      <c r="K19" s="142"/>
      <c r="L19" s="123"/>
      <c r="M19" s="142"/>
      <c r="N19" s="125"/>
    </row>
    <row r="20" spans="1:14" ht="12.75" customHeight="1" thickBot="1" x14ac:dyDescent="0.25">
      <c r="C20" s="157"/>
      <c r="F20" s="123"/>
      <c r="G20" s="142"/>
      <c r="H20" s="123"/>
      <c r="I20" s="158"/>
      <c r="J20" s="123"/>
      <c r="K20" s="159">
        <f>SUM(K17:K19)</f>
        <v>6.3218390804597707E-2</v>
      </c>
      <c r="L20" s="123"/>
      <c r="M20" s="142"/>
      <c r="N20" s="125"/>
    </row>
    <row r="21" spans="1:14" ht="13.5" thickBot="1" x14ac:dyDescent="0.25">
      <c r="C21" s="157"/>
      <c r="F21" s="123"/>
      <c r="G21" s="142"/>
      <c r="H21" s="123"/>
      <c r="I21" s="158"/>
      <c r="J21" s="123"/>
      <c r="K21" s="126"/>
      <c r="L21" s="123"/>
      <c r="M21" s="142"/>
      <c r="N21" s="125"/>
    </row>
    <row r="22" spans="1:14" ht="13.5" thickBot="1" x14ac:dyDescent="0.25">
      <c r="C22" s="157"/>
      <c r="F22" s="123"/>
      <c r="G22" s="142"/>
      <c r="H22" s="123"/>
      <c r="I22" s="158"/>
      <c r="J22" s="123"/>
      <c r="K22" s="126"/>
      <c r="L22" s="165"/>
      <c r="M22" s="159">
        <f>C17/(I5+K20)</f>
        <v>0.12349511386624323</v>
      </c>
      <c r="N22" s="125"/>
    </row>
    <row r="23" spans="1:14" ht="6" customHeight="1" x14ac:dyDescent="0.2">
      <c r="C23" s="157"/>
      <c r="F23" s="123"/>
      <c r="G23" s="142"/>
      <c r="H23" s="123"/>
      <c r="I23" s="158"/>
      <c r="J23" s="123"/>
      <c r="K23" s="126"/>
      <c r="L23" s="123"/>
      <c r="M23" s="142"/>
      <c r="N23" s="125"/>
    </row>
    <row r="24" spans="1:14" ht="13.5" thickBot="1" x14ac:dyDescent="0.25">
      <c r="C24" s="157"/>
      <c r="F24" s="123"/>
      <c r="G24" s="142"/>
      <c r="H24" s="123"/>
      <c r="I24" s="158"/>
      <c r="J24" s="123"/>
      <c r="K24" s="126"/>
      <c r="L24" s="165"/>
      <c r="M24" s="126"/>
      <c r="N24" s="125"/>
    </row>
    <row r="25" spans="1:14" ht="13.5" thickBot="1" x14ac:dyDescent="0.25">
      <c r="C25" s="157"/>
      <c r="F25" s="123"/>
      <c r="G25" s="159">
        <f>M15+M22</f>
        <v>0.33442428710475203</v>
      </c>
      <c r="H25" s="123"/>
      <c r="I25" s="158"/>
      <c r="J25" s="123"/>
      <c r="K25" s="142"/>
      <c r="L25" s="123"/>
      <c r="M25" s="142"/>
      <c r="N25" s="125"/>
    </row>
    <row r="26" spans="1:14" x14ac:dyDescent="0.2">
      <c r="C26" s="157"/>
      <c r="F26" s="123"/>
      <c r="G26" s="142"/>
      <c r="H26" s="123"/>
      <c r="I26" s="158"/>
      <c r="J26" s="123"/>
      <c r="K26" s="142"/>
      <c r="L26" s="123"/>
      <c r="M26" s="142"/>
      <c r="N26" s="125"/>
    </row>
    <row r="27" spans="1:14" x14ac:dyDescent="0.2">
      <c r="C27" s="157"/>
      <c r="F27" s="123"/>
      <c r="G27" s="142"/>
      <c r="H27" s="123"/>
      <c r="I27" s="158"/>
      <c r="J27" s="123"/>
      <c r="K27" s="142"/>
      <c r="L27" s="123"/>
      <c r="M27" s="142"/>
      <c r="N27" s="125"/>
    </row>
    <row r="28" spans="1:14" ht="13.5" thickBot="1" x14ac:dyDescent="0.25">
      <c r="C28" s="157"/>
      <c r="F28" s="123"/>
      <c r="G28" s="142"/>
      <c r="H28" s="123"/>
      <c r="I28" s="158"/>
      <c r="J28" s="123"/>
      <c r="K28" s="142"/>
      <c r="L28" s="123"/>
      <c r="M28" s="142"/>
      <c r="N28" s="125"/>
    </row>
    <row r="29" spans="1:14" ht="13.5" thickBot="1" x14ac:dyDescent="0.25">
      <c r="C29" s="157"/>
      <c r="F29" s="123"/>
      <c r="G29" s="142"/>
      <c r="H29" s="165" t="s">
        <v>169</v>
      </c>
      <c r="I29" s="166">
        <f>1/G25</f>
        <v>2.9902134460909209</v>
      </c>
      <c r="J29" s="167"/>
      <c r="K29" s="168"/>
      <c r="L29" s="123"/>
      <c r="M29" s="142"/>
      <c r="N29" s="125"/>
    </row>
    <row r="30" spans="1:14" x14ac:dyDescent="0.2">
      <c r="A30" s="125"/>
      <c r="C30" s="157"/>
      <c r="F30" s="123"/>
      <c r="G30" s="142"/>
      <c r="H30" s="123"/>
      <c r="I30" s="158"/>
      <c r="J30" s="123"/>
      <c r="K30" s="168"/>
      <c r="L30" s="123"/>
      <c r="M30" s="142"/>
      <c r="N30" s="125"/>
    </row>
    <row r="31" spans="1:14" s="125" customFormat="1" x14ac:dyDescent="0.2">
      <c r="B31" s="123"/>
      <c r="C31" s="157"/>
      <c r="D31" s="123"/>
      <c r="E31" s="123"/>
      <c r="F31" s="123"/>
      <c r="G31" s="142"/>
      <c r="H31" s="123"/>
      <c r="I31" s="158"/>
      <c r="J31" s="123"/>
      <c r="K31" s="168"/>
      <c r="L31" s="123"/>
      <c r="M31" s="142"/>
    </row>
    <row r="32" spans="1:14" s="125" customFormat="1" x14ac:dyDescent="0.2">
      <c r="B32" s="123"/>
      <c r="C32" s="157"/>
      <c r="D32" s="123"/>
      <c r="E32" s="123"/>
      <c r="F32" s="123"/>
      <c r="G32" s="142"/>
      <c r="H32" s="169"/>
      <c r="I32" s="168"/>
      <c r="J32" s="167"/>
      <c r="K32" s="168"/>
      <c r="L32" s="123"/>
      <c r="M32" s="142"/>
    </row>
    <row r="33" spans="1:14" s="125" customFormat="1" x14ac:dyDescent="0.2">
      <c r="B33" s="123"/>
      <c r="C33" s="157"/>
      <c r="D33" s="123"/>
      <c r="E33" s="123"/>
      <c r="F33" s="123"/>
      <c r="G33" s="170"/>
      <c r="H33" s="171"/>
      <c r="I33" s="172"/>
      <c r="J33" s="173"/>
      <c r="K33" s="168"/>
      <c r="L33" s="123"/>
      <c r="M33" s="142"/>
    </row>
    <row r="34" spans="1:14" s="125" customFormat="1" x14ac:dyDescent="0.2">
      <c r="B34" s="175" t="s">
        <v>171</v>
      </c>
      <c r="C34" s="157"/>
      <c r="D34" s="123"/>
      <c r="E34" s="123"/>
      <c r="F34" s="123"/>
      <c r="G34" s="170"/>
      <c r="H34" s="171"/>
      <c r="I34" s="172"/>
      <c r="J34" s="173"/>
      <c r="K34" s="168"/>
      <c r="L34" s="123"/>
      <c r="M34" s="142"/>
    </row>
    <row r="35" spans="1:14" s="125" customFormat="1" ht="13.5" thickBot="1" x14ac:dyDescent="0.25">
      <c r="B35" s="123"/>
      <c r="C35" s="157"/>
      <c r="D35" s="123"/>
      <c r="E35" s="123"/>
      <c r="F35" s="123"/>
      <c r="G35" s="170"/>
      <c r="H35" s="171"/>
      <c r="I35" s="172"/>
      <c r="J35" s="173"/>
      <c r="K35" s="168"/>
      <c r="L35" s="123"/>
      <c r="M35" s="142"/>
    </row>
    <row r="36" spans="1:14" s="125" customFormat="1" ht="13.5" thickBot="1" x14ac:dyDescent="0.25">
      <c r="B36" s="123"/>
      <c r="C36" s="157"/>
      <c r="D36" s="123"/>
      <c r="E36" s="174" t="s">
        <v>172</v>
      </c>
      <c r="F36" s="123"/>
      <c r="G36" s="170"/>
      <c r="H36" s="171"/>
      <c r="I36" s="166">
        <f>1/I29</f>
        <v>0.33442428710475203</v>
      </c>
      <c r="J36" s="167"/>
      <c r="K36" s="168"/>
      <c r="L36" s="123"/>
      <c r="M36" s="142"/>
    </row>
    <row r="37" spans="1:14" s="125" customFormat="1" x14ac:dyDescent="0.2">
      <c r="B37" s="123"/>
      <c r="C37" s="157"/>
      <c r="D37" s="123"/>
      <c r="E37" s="123"/>
      <c r="F37" s="123"/>
      <c r="G37" s="170"/>
      <c r="H37" s="171"/>
      <c r="I37" s="172"/>
      <c r="J37" s="173"/>
      <c r="K37" s="168"/>
      <c r="L37" s="123"/>
      <c r="M37" s="142"/>
    </row>
    <row r="38" spans="1:14" s="125" customFormat="1" x14ac:dyDescent="0.2">
      <c r="B38" s="125" t="s">
        <v>156</v>
      </c>
      <c r="C38" s="151" t="s">
        <v>181</v>
      </c>
      <c r="D38" s="151"/>
      <c r="E38" s="151"/>
      <c r="F38" s="151"/>
      <c r="G38" s="126"/>
    </row>
    <row r="39" spans="1:14" x14ac:dyDescent="0.2">
      <c r="A39" s="125"/>
      <c r="B39" s="125" t="s">
        <v>157</v>
      </c>
      <c r="C39" s="151" t="s">
        <v>158</v>
      </c>
      <c r="D39" s="151"/>
      <c r="E39" s="151"/>
      <c r="F39" s="151"/>
      <c r="G39" s="126"/>
      <c r="H39" s="125"/>
      <c r="I39" s="125"/>
      <c r="J39" s="125"/>
      <c r="K39" s="125"/>
      <c r="M39" s="125"/>
      <c r="N39" s="125"/>
    </row>
    <row r="40" spans="1:14" x14ac:dyDescent="0.2">
      <c r="A40" s="125"/>
      <c r="B40" s="125" t="s">
        <v>159</v>
      </c>
      <c r="C40" s="151" t="s">
        <v>160</v>
      </c>
      <c r="D40" s="125"/>
      <c r="E40" s="125"/>
      <c r="F40" s="125"/>
      <c r="G40" s="126"/>
      <c r="H40" s="125"/>
      <c r="I40" s="125"/>
      <c r="J40" s="125"/>
      <c r="K40" s="125"/>
      <c r="M40" s="125"/>
      <c r="N40" s="125"/>
    </row>
    <row r="41" spans="1:14" x14ac:dyDescent="0.2">
      <c r="A41" s="125"/>
      <c r="B41" s="125"/>
      <c r="C41" s="125"/>
      <c r="D41" s="125"/>
      <c r="E41" s="125"/>
      <c r="F41" s="125"/>
      <c r="G41" s="126"/>
      <c r="H41" s="125"/>
      <c r="I41" s="125"/>
      <c r="J41" s="125"/>
      <c r="K41" s="125"/>
      <c r="M41" s="125"/>
      <c r="N41" s="125"/>
    </row>
    <row r="42" spans="1:14" x14ac:dyDescent="0.2">
      <c r="A42" s="125"/>
      <c r="B42" s="125"/>
      <c r="C42" s="125"/>
      <c r="D42" s="133"/>
      <c r="E42" s="133"/>
      <c r="F42" s="397"/>
      <c r="G42" s="397"/>
      <c r="H42" s="397"/>
      <c r="I42" s="134"/>
      <c r="J42" s="135"/>
      <c r="K42" s="88"/>
      <c r="M42" s="125"/>
      <c r="N42" s="125"/>
    </row>
    <row r="43" spans="1:14" x14ac:dyDescent="0.2">
      <c r="A43" s="125"/>
      <c r="B43" s="125"/>
      <c r="C43" s="125"/>
      <c r="D43" s="125"/>
      <c r="E43" s="125"/>
      <c r="F43" s="126"/>
      <c r="G43" s="125"/>
      <c r="H43" s="127"/>
      <c r="I43" s="176"/>
      <c r="J43" s="124"/>
      <c r="K43" s="125"/>
      <c r="M43" s="125"/>
      <c r="N43" s="125"/>
    </row>
    <row r="44" spans="1:14" x14ac:dyDescent="0.2">
      <c r="A44" s="125"/>
      <c r="B44" s="125"/>
      <c r="C44" s="125"/>
      <c r="D44" s="125"/>
      <c r="E44" s="125"/>
      <c r="F44" s="126"/>
      <c r="G44" s="176"/>
      <c r="H44" s="127"/>
      <c r="I44" s="88"/>
      <c r="J44" s="124"/>
      <c r="K44" s="125"/>
      <c r="M44" s="125"/>
      <c r="N44" s="125"/>
    </row>
    <row r="45" spans="1:14" x14ac:dyDescent="0.2">
      <c r="A45" s="125"/>
      <c r="B45" s="125"/>
      <c r="C45" s="125"/>
      <c r="D45" s="125"/>
      <c r="E45" s="125"/>
      <c r="F45" s="126"/>
      <c r="G45" s="125"/>
      <c r="H45" s="127"/>
      <c r="I45" s="176"/>
      <c r="J45" s="124"/>
      <c r="K45" s="125"/>
      <c r="M45" s="125"/>
      <c r="N45" s="125"/>
    </row>
    <row r="46" spans="1:14" x14ac:dyDescent="0.2">
      <c r="A46" s="125"/>
      <c r="B46" s="125"/>
      <c r="C46" s="125"/>
      <c r="D46" s="125"/>
      <c r="E46" s="125"/>
      <c r="F46" s="126"/>
      <c r="G46" s="125"/>
      <c r="H46" s="127"/>
      <c r="I46" s="176"/>
      <c r="J46" s="124"/>
      <c r="K46" s="125"/>
      <c r="M46" s="125"/>
      <c r="N46" s="125"/>
    </row>
    <row r="47" spans="1:14" x14ac:dyDescent="0.2">
      <c r="A47" s="125"/>
      <c r="B47" s="176"/>
      <c r="C47" s="378"/>
      <c r="D47" s="378"/>
      <c r="E47" s="176"/>
      <c r="F47" s="138"/>
      <c r="G47" s="176"/>
      <c r="H47" s="127"/>
      <c r="I47" s="176"/>
      <c r="J47" s="124"/>
      <c r="K47" s="176"/>
      <c r="L47" s="176"/>
      <c r="M47" s="125"/>
      <c r="N47" s="125"/>
    </row>
    <row r="48" spans="1:14" x14ac:dyDescent="0.2">
      <c r="A48" s="125"/>
      <c r="B48" s="125"/>
      <c r="C48" s="378"/>
      <c r="D48" s="378"/>
      <c r="E48" s="125"/>
      <c r="F48" s="138"/>
      <c r="G48" s="125"/>
      <c r="H48" s="127"/>
      <c r="I48" s="176"/>
      <c r="J48" s="124"/>
      <c r="K48" s="125"/>
      <c r="M48" s="125"/>
      <c r="N48" s="125"/>
    </row>
    <row r="49" spans="1:14" x14ac:dyDescent="0.2">
      <c r="A49" s="125"/>
      <c r="B49" s="176"/>
      <c r="C49" s="176"/>
      <c r="D49" s="176"/>
      <c r="E49" s="176"/>
      <c r="F49" s="138"/>
      <c r="G49" s="176"/>
      <c r="H49" s="127"/>
      <c r="I49" s="176"/>
      <c r="J49" s="124"/>
      <c r="K49" s="176"/>
      <c r="L49" s="176"/>
      <c r="M49" s="125"/>
      <c r="N49" s="125"/>
    </row>
    <row r="50" spans="1:14" x14ac:dyDescent="0.2">
      <c r="A50" s="125"/>
      <c r="B50" s="125"/>
      <c r="C50" s="125"/>
      <c r="D50" s="125"/>
      <c r="E50" s="125"/>
      <c r="F50" s="126"/>
      <c r="G50" s="125"/>
      <c r="H50" s="127"/>
      <c r="I50" s="176"/>
      <c r="J50" s="124"/>
      <c r="K50" s="125"/>
      <c r="M50" s="125"/>
      <c r="N50" s="125"/>
    </row>
    <row r="51" spans="1:14" x14ac:dyDescent="0.2">
      <c r="A51" s="125"/>
      <c r="B51" s="125"/>
      <c r="C51" s="122"/>
      <c r="D51" s="122"/>
      <c r="E51" s="125"/>
      <c r="F51" s="138"/>
      <c r="G51" s="125"/>
      <c r="H51" s="152"/>
      <c r="I51" s="176"/>
      <c r="J51" s="153"/>
      <c r="K51" s="125"/>
      <c r="M51" s="125"/>
      <c r="N51" s="125"/>
    </row>
    <row r="52" spans="1:14" ht="6" customHeight="1" x14ac:dyDescent="0.2">
      <c r="A52" s="125"/>
      <c r="B52" s="176"/>
      <c r="C52" s="176"/>
      <c r="D52" s="176"/>
      <c r="E52" s="176"/>
      <c r="F52" s="138"/>
      <c r="G52" s="176"/>
      <c r="H52" s="127"/>
      <c r="I52" s="176"/>
      <c r="J52" s="124"/>
      <c r="K52" s="176"/>
      <c r="M52" s="125"/>
      <c r="N52" s="125"/>
    </row>
    <row r="53" spans="1:14" x14ac:dyDescent="0.2">
      <c r="A53" s="125"/>
      <c r="B53" s="176"/>
      <c r="C53" s="398"/>
      <c r="D53" s="398"/>
      <c r="E53" s="52"/>
      <c r="F53" s="148"/>
      <c r="G53" s="52"/>
      <c r="H53" s="59"/>
      <c r="I53" s="52"/>
      <c r="J53" s="60"/>
      <c r="K53" s="176"/>
      <c r="M53" s="125"/>
      <c r="N53" s="125"/>
    </row>
    <row r="54" spans="1:14" ht="6" customHeight="1" x14ac:dyDescent="0.2">
      <c r="A54" s="125"/>
      <c r="B54" s="125"/>
      <c r="C54" s="48"/>
      <c r="D54" s="48"/>
      <c r="E54" s="49"/>
      <c r="F54" s="58"/>
      <c r="G54" s="49"/>
      <c r="H54" s="59"/>
      <c r="I54" s="52"/>
      <c r="J54" s="60"/>
      <c r="K54" s="125"/>
      <c r="M54" s="125"/>
    </row>
    <row r="55" spans="1:14" x14ac:dyDescent="0.2">
      <c r="A55" s="125"/>
      <c r="B55" s="176"/>
      <c r="C55" s="398"/>
      <c r="D55" s="398"/>
      <c r="E55" s="52"/>
      <c r="F55" s="148"/>
      <c r="G55" s="52"/>
      <c r="H55" s="59"/>
      <c r="I55" s="52"/>
      <c r="J55" s="60"/>
      <c r="K55" s="176"/>
      <c r="M55" s="125"/>
    </row>
    <row r="56" spans="1:14" ht="6" customHeight="1" x14ac:dyDescent="0.2">
      <c r="A56" s="125"/>
      <c r="B56" s="125"/>
      <c r="C56" s="48"/>
      <c r="D56" s="48"/>
      <c r="E56" s="49"/>
      <c r="F56" s="58"/>
      <c r="G56" s="49"/>
      <c r="H56" s="59"/>
      <c r="I56" s="52"/>
      <c r="J56" s="60"/>
      <c r="K56" s="125"/>
      <c r="M56" s="125"/>
    </row>
    <row r="57" spans="1:14" x14ac:dyDescent="0.2">
      <c r="A57" s="125"/>
      <c r="B57" s="176"/>
      <c r="C57" s="48"/>
      <c r="D57" s="48"/>
      <c r="E57" s="52"/>
      <c r="F57" s="148"/>
      <c r="G57" s="52"/>
      <c r="H57" s="59"/>
      <c r="I57" s="52"/>
      <c r="J57" s="60"/>
      <c r="K57" s="176"/>
      <c r="M57" s="125"/>
    </row>
    <row r="58" spans="1:14" ht="6" customHeight="1" x14ac:dyDescent="0.2">
      <c r="A58" s="125"/>
      <c r="B58" s="125"/>
      <c r="C58" s="49"/>
      <c r="D58" s="49"/>
      <c r="E58" s="49"/>
      <c r="F58" s="58"/>
      <c r="G58" s="49"/>
      <c r="H58" s="59"/>
      <c r="I58" s="52"/>
      <c r="J58" s="60"/>
      <c r="K58" s="125"/>
      <c r="M58" s="125"/>
    </row>
    <row r="59" spans="1:14" x14ac:dyDescent="0.2">
      <c r="A59" s="125"/>
      <c r="B59" s="176"/>
      <c r="C59" s="398"/>
      <c r="D59" s="398"/>
      <c r="E59" s="52"/>
      <c r="F59" s="148"/>
      <c r="G59" s="52"/>
      <c r="H59" s="59"/>
      <c r="I59" s="52"/>
      <c r="J59" s="60"/>
      <c r="K59" s="176"/>
      <c r="M59" s="125"/>
    </row>
    <row r="60" spans="1:14" ht="6" customHeight="1" x14ac:dyDescent="0.2">
      <c r="A60" s="125"/>
      <c r="B60" s="125"/>
      <c r="C60" s="49"/>
      <c r="D60" s="49"/>
      <c r="E60" s="49"/>
      <c r="F60" s="58"/>
      <c r="G60" s="49"/>
      <c r="H60" s="59"/>
      <c r="I60" s="52"/>
      <c r="J60" s="60"/>
      <c r="K60" s="125"/>
      <c r="M60" s="125"/>
    </row>
    <row r="61" spans="1:14" x14ac:dyDescent="0.2">
      <c r="A61" s="125"/>
      <c r="B61" s="176"/>
      <c r="C61" s="398"/>
      <c r="D61" s="398"/>
      <c r="E61" s="52"/>
      <c r="F61" s="148"/>
      <c r="G61" s="52"/>
      <c r="H61" s="59"/>
      <c r="I61" s="52"/>
      <c r="J61" s="60"/>
      <c r="K61" s="176"/>
      <c r="M61" s="125"/>
    </row>
    <row r="62" spans="1:14" ht="6" customHeight="1" x14ac:dyDescent="0.2">
      <c r="A62" s="125"/>
      <c r="B62" s="125"/>
      <c r="C62" s="49"/>
      <c r="D62" s="49"/>
      <c r="E62" s="49"/>
      <c r="F62" s="58"/>
      <c r="G62" s="49"/>
      <c r="H62" s="59"/>
      <c r="I62" s="52"/>
      <c r="J62" s="60"/>
      <c r="K62" s="125"/>
      <c r="M62" s="125"/>
    </row>
    <row r="63" spans="1:14" x14ac:dyDescent="0.2">
      <c r="A63" s="125"/>
      <c r="B63" s="176"/>
      <c r="C63" s="399"/>
      <c r="D63" s="399"/>
      <c r="E63" s="52"/>
      <c r="F63" s="148"/>
      <c r="G63" s="52"/>
      <c r="H63" s="59"/>
      <c r="I63" s="52"/>
      <c r="J63" s="60"/>
      <c r="K63" s="176"/>
      <c r="M63" s="125"/>
    </row>
    <row r="64" spans="1:14" ht="6" customHeight="1" x14ac:dyDescent="0.2">
      <c r="A64" s="125"/>
      <c r="B64" s="125"/>
      <c r="C64" s="49"/>
      <c r="D64" s="50"/>
      <c r="E64" s="50"/>
      <c r="F64" s="58"/>
      <c r="G64" s="49"/>
      <c r="H64" s="59"/>
      <c r="I64" s="52"/>
      <c r="J64" s="60"/>
      <c r="K64" s="125"/>
      <c r="M64" s="125"/>
    </row>
    <row r="65" spans="1:13" x14ac:dyDescent="0.2">
      <c r="A65" s="125"/>
      <c r="B65" s="176"/>
      <c r="C65" s="399"/>
      <c r="D65" s="399"/>
      <c r="E65" s="52"/>
      <c r="F65" s="148"/>
      <c r="G65" s="52"/>
      <c r="H65" s="59"/>
      <c r="I65" s="52"/>
      <c r="J65" s="60"/>
      <c r="K65" s="176"/>
      <c r="M65" s="125"/>
    </row>
    <row r="66" spans="1:13" ht="6" customHeight="1" x14ac:dyDescent="0.2">
      <c r="A66" s="125"/>
      <c r="B66" s="125"/>
      <c r="C66" s="49"/>
      <c r="D66" s="49"/>
      <c r="E66" s="49"/>
      <c r="F66" s="58"/>
      <c r="G66" s="49"/>
      <c r="H66" s="59"/>
      <c r="I66" s="52"/>
      <c r="J66" s="60"/>
      <c r="K66" s="125"/>
      <c r="M66" s="125"/>
    </row>
    <row r="67" spans="1:13" hidden="1" x14ac:dyDescent="0.2">
      <c r="A67" s="125"/>
      <c r="B67" s="176"/>
      <c r="C67" s="399"/>
      <c r="D67" s="399"/>
      <c r="E67" s="52"/>
      <c r="F67" s="148"/>
      <c r="G67" s="52"/>
      <c r="H67" s="59"/>
      <c r="I67" s="52"/>
      <c r="J67" s="60"/>
      <c r="K67" s="176"/>
      <c r="M67" s="125"/>
    </row>
    <row r="68" spans="1:13" ht="6" hidden="1" customHeight="1" x14ac:dyDescent="0.2">
      <c r="A68" s="125"/>
      <c r="B68" s="125"/>
      <c r="C68" s="49"/>
      <c r="D68" s="49"/>
      <c r="E68" s="49"/>
      <c r="F68" s="58"/>
      <c r="G68" s="49"/>
      <c r="H68" s="59"/>
      <c r="I68" s="52"/>
      <c r="J68" s="60"/>
      <c r="K68" s="125"/>
      <c r="M68" s="125"/>
    </row>
    <row r="69" spans="1:13" hidden="1" x14ac:dyDescent="0.2">
      <c r="A69" s="125"/>
      <c r="B69" s="176"/>
      <c r="C69" s="399"/>
      <c r="D69" s="399"/>
      <c r="E69" s="52"/>
      <c r="F69" s="148"/>
      <c r="G69" s="52"/>
      <c r="H69" s="59"/>
      <c r="I69" s="52"/>
      <c r="J69" s="60"/>
      <c r="K69" s="176"/>
      <c r="M69" s="125"/>
    </row>
    <row r="70" spans="1:13" ht="6" hidden="1" customHeight="1" x14ac:dyDescent="0.2">
      <c r="A70" s="125"/>
      <c r="B70" s="125"/>
      <c r="C70" s="125"/>
      <c r="D70" s="125"/>
      <c r="E70" s="125"/>
      <c r="F70" s="126"/>
      <c r="G70" s="125"/>
      <c r="H70" s="127"/>
      <c r="I70" s="176"/>
      <c r="J70" s="124"/>
      <c r="K70" s="125"/>
      <c r="M70" s="125"/>
    </row>
    <row r="71" spans="1:13" x14ac:dyDescent="0.2">
      <c r="A71" s="125"/>
      <c r="B71" s="125"/>
      <c r="C71" s="122"/>
      <c r="D71" s="122"/>
      <c r="E71" s="122"/>
      <c r="F71" s="138"/>
      <c r="G71" s="125"/>
      <c r="H71" s="152"/>
      <c r="I71" s="176"/>
      <c r="J71" s="153"/>
      <c r="K71" s="125"/>
      <c r="M71" s="125"/>
    </row>
    <row r="72" spans="1:13" x14ac:dyDescent="0.2">
      <c r="A72" s="125"/>
      <c r="B72" s="125"/>
      <c r="C72" s="125"/>
      <c r="D72" s="125"/>
      <c r="E72" s="125"/>
      <c r="F72" s="126"/>
      <c r="G72" s="125"/>
      <c r="H72" s="127"/>
      <c r="I72" s="176"/>
      <c r="J72" s="124"/>
      <c r="K72" s="125"/>
      <c r="M72" s="125"/>
    </row>
    <row r="73" spans="1:13" x14ac:dyDescent="0.2">
      <c r="A73" s="125"/>
      <c r="B73" s="125"/>
      <c r="C73" s="125"/>
      <c r="D73" s="125"/>
      <c r="E73" s="125"/>
      <c r="F73" s="126"/>
      <c r="G73" s="125"/>
      <c r="H73" s="127"/>
      <c r="I73" s="131"/>
      <c r="J73" s="154"/>
      <c r="K73" s="125"/>
      <c r="M73" s="125"/>
    </row>
    <row r="74" spans="1:13" x14ac:dyDescent="0.2">
      <c r="A74" s="125"/>
      <c r="B74" s="125"/>
      <c r="C74" s="125"/>
      <c r="D74" s="125"/>
      <c r="E74" s="125"/>
      <c r="F74" s="126"/>
      <c r="G74" s="125"/>
      <c r="H74" s="127"/>
      <c r="I74" s="176"/>
      <c r="J74" s="124"/>
      <c r="K74" s="125"/>
      <c r="M74" s="125"/>
    </row>
    <row r="75" spans="1:13" x14ac:dyDescent="0.2">
      <c r="A75" s="125"/>
      <c r="B75" s="125"/>
      <c r="C75" s="139"/>
      <c r="D75" s="125"/>
      <c r="E75" s="140"/>
      <c r="F75" s="126"/>
      <c r="G75" s="125"/>
      <c r="H75" s="127"/>
      <c r="I75" s="176"/>
      <c r="J75" s="124"/>
      <c r="K75" s="125"/>
      <c r="M75" s="125"/>
    </row>
    <row r="76" spans="1:13" x14ac:dyDescent="0.2">
      <c r="A76" s="125"/>
      <c r="B76" s="125"/>
      <c r="C76" s="125"/>
      <c r="D76" s="125"/>
      <c r="E76" s="125"/>
      <c r="F76" s="126"/>
      <c r="G76" s="125"/>
      <c r="H76" s="127"/>
      <c r="I76" s="176"/>
      <c r="J76" s="124"/>
      <c r="K76" s="125"/>
      <c r="M76" s="125"/>
    </row>
    <row r="77" spans="1:13" x14ac:dyDescent="0.2">
      <c r="A77" s="125"/>
      <c r="B77" s="125"/>
      <c r="C77" s="139"/>
      <c r="D77" s="125"/>
      <c r="E77" s="125"/>
      <c r="F77" s="126"/>
      <c r="G77" s="125"/>
      <c r="H77" s="127"/>
      <c r="I77" s="131"/>
      <c r="J77" s="154"/>
      <c r="K77" s="125"/>
      <c r="M77" s="125"/>
    </row>
    <row r="78" spans="1:13" x14ac:dyDescent="0.2">
      <c r="A78" s="125"/>
      <c r="B78" s="125"/>
      <c r="C78" s="139"/>
      <c r="D78" s="125"/>
      <c r="E78" s="140"/>
      <c r="F78" s="126"/>
      <c r="G78" s="125"/>
      <c r="H78" s="127"/>
      <c r="I78" s="176"/>
      <c r="J78" s="124"/>
      <c r="K78" s="125"/>
      <c r="M78" s="125"/>
    </row>
    <row r="79" spans="1:13" x14ac:dyDescent="0.2">
      <c r="A79" s="125"/>
      <c r="B79" s="125"/>
      <c r="C79" s="125"/>
      <c r="D79" s="125"/>
      <c r="E79" s="125"/>
      <c r="F79" s="126"/>
      <c r="G79" s="125"/>
      <c r="H79" s="127"/>
      <c r="I79" s="176"/>
      <c r="J79" s="124"/>
      <c r="K79" s="125"/>
      <c r="M79" s="125"/>
    </row>
    <row r="80" spans="1:13" x14ac:dyDescent="0.2">
      <c r="A80" s="125"/>
      <c r="B80" s="125"/>
      <c r="C80" s="125"/>
      <c r="D80" s="125"/>
      <c r="E80" s="125"/>
      <c r="F80" s="141"/>
      <c r="G80" s="125"/>
      <c r="H80" s="127"/>
      <c r="I80" s="176"/>
      <c r="J80" s="124"/>
      <c r="K80" s="125"/>
      <c r="M80" s="125"/>
    </row>
    <row r="81" spans="1:13" x14ac:dyDescent="0.2">
      <c r="A81" s="125"/>
      <c r="B81" s="125"/>
      <c r="C81" s="125"/>
      <c r="D81" s="125"/>
      <c r="E81" s="125"/>
      <c r="F81" s="126"/>
      <c r="G81" s="125"/>
      <c r="H81" s="127"/>
      <c r="I81" s="176"/>
      <c r="J81" s="124"/>
      <c r="K81" s="125"/>
      <c r="M81" s="125"/>
    </row>
    <row r="82" spans="1:13" x14ac:dyDescent="0.2">
      <c r="A82" s="125"/>
      <c r="B82" s="125"/>
      <c r="C82" s="125"/>
      <c r="D82" s="125"/>
      <c r="E82" s="125"/>
      <c r="F82" s="126"/>
      <c r="G82" s="125"/>
      <c r="H82" s="127"/>
      <c r="I82" s="176"/>
      <c r="J82" s="124"/>
      <c r="K82" s="125"/>
      <c r="M82" s="125"/>
    </row>
    <row r="83" spans="1:13" x14ac:dyDescent="0.2">
      <c r="B83" s="125"/>
      <c r="C83" s="125"/>
      <c r="D83" s="125"/>
      <c r="E83" s="125"/>
      <c r="F83" s="126"/>
      <c r="G83" s="125"/>
      <c r="H83" s="127"/>
      <c r="I83" s="176"/>
      <c r="J83" s="124"/>
      <c r="K83" s="125"/>
      <c r="L83" s="123"/>
    </row>
    <row r="84" spans="1:13" x14ac:dyDescent="0.2">
      <c r="B84" s="125"/>
      <c r="C84" s="125"/>
      <c r="D84" s="125"/>
      <c r="E84" s="125"/>
      <c r="F84" s="126"/>
      <c r="G84" s="125"/>
      <c r="H84" s="127"/>
      <c r="I84" s="176"/>
      <c r="J84" s="124"/>
      <c r="K84" s="125"/>
      <c r="L84" s="123"/>
    </row>
    <row r="85" spans="1:13" x14ac:dyDescent="0.2">
      <c r="B85" s="125"/>
      <c r="C85" s="125"/>
      <c r="D85" s="125"/>
      <c r="E85" s="125"/>
      <c r="F85" s="126"/>
      <c r="G85" s="125"/>
      <c r="H85" s="127"/>
      <c r="I85" s="176"/>
      <c r="J85" s="124"/>
      <c r="K85" s="125"/>
      <c r="L85" s="123"/>
    </row>
    <row r="86" spans="1:13" x14ac:dyDescent="0.2">
      <c r="B86" s="125"/>
      <c r="C86" s="125"/>
      <c r="D86" s="125"/>
      <c r="E86" s="125"/>
      <c r="F86" s="126"/>
      <c r="G86" s="125"/>
      <c r="H86" s="127"/>
      <c r="I86" s="176"/>
      <c r="J86" s="124"/>
      <c r="K86" s="125"/>
      <c r="L86" s="123"/>
    </row>
    <row r="87" spans="1:13" x14ac:dyDescent="0.2">
      <c r="B87" s="125"/>
      <c r="C87" s="125"/>
      <c r="D87" s="125"/>
      <c r="E87" s="125"/>
      <c r="F87" s="126"/>
      <c r="G87" s="125"/>
      <c r="H87" s="127"/>
      <c r="I87" s="176"/>
      <c r="J87" s="124"/>
      <c r="K87" s="125"/>
      <c r="M87" s="125"/>
    </row>
    <row r="88" spans="1:13" x14ac:dyDescent="0.2">
      <c r="B88" s="125"/>
      <c r="C88" s="125"/>
      <c r="D88" s="125"/>
      <c r="E88" s="125"/>
      <c r="F88" s="126"/>
      <c r="G88" s="125"/>
      <c r="H88" s="127"/>
      <c r="I88" s="176"/>
      <c r="J88" s="124"/>
      <c r="K88" s="125"/>
      <c r="M88" s="125"/>
    </row>
    <row r="89" spans="1:13" x14ac:dyDescent="0.2">
      <c r="B89" s="125"/>
      <c r="C89" s="125"/>
      <c r="D89" s="125"/>
      <c r="E89" s="125"/>
      <c r="F89" s="126"/>
      <c r="G89" s="125"/>
      <c r="H89" s="127"/>
      <c r="I89" s="176"/>
      <c r="J89" s="124"/>
      <c r="K89" s="125"/>
      <c r="M89" s="125"/>
    </row>
    <row r="90" spans="1:13" x14ac:dyDescent="0.2">
      <c r="B90" s="125"/>
      <c r="C90" s="125"/>
      <c r="D90" s="125"/>
      <c r="E90" s="125"/>
      <c r="F90" s="126"/>
      <c r="G90" s="125"/>
      <c r="H90" s="127"/>
      <c r="I90" s="176"/>
      <c r="J90" s="124"/>
      <c r="K90" s="125"/>
      <c r="M90" s="125"/>
    </row>
    <row r="91" spans="1:13" x14ac:dyDescent="0.2">
      <c r="A91" s="125"/>
      <c r="B91" s="125"/>
      <c r="C91" s="125"/>
      <c r="D91" s="125"/>
      <c r="E91" s="125"/>
      <c r="F91" s="126"/>
      <c r="G91" s="125"/>
      <c r="H91" s="127"/>
      <c r="I91" s="176"/>
      <c r="J91" s="124"/>
      <c r="K91" s="125"/>
      <c r="M91" s="125"/>
    </row>
    <row r="92" spans="1:13" x14ac:dyDescent="0.2">
      <c r="A92" s="125"/>
      <c r="B92" s="125"/>
      <c r="C92" s="125"/>
      <c r="D92" s="125"/>
      <c r="E92" s="125"/>
      <c r="F92" s="126"/>
      <c r="G92" s="125"/>
      <c r="H92" s="127"/>
      <c r="I92" s="176"/>
      <c r="J92" s="124"/>
      <c r="K92" s="125"/>
      <c r="M92" s="125"/>
    </row>
    <row r="93" spans="1:13" x14ac:dyDescent="0.2">
      <c r="A93" s="125"/>
      <c r="B93" s="128"/>
      <c r="C93" s="128"/>
      <c r="D93" s="128"/>
      <c r="E93" s="128"/>
      <c r="F93" s="129"/>
      <c r="G93" s="128"/>
      <c r="H93" s="130"/>
      <c r="I93" s="131"/>
      <c r="J93" s="132"/>
      <c r="K93" s="128"/>
      <c r="M93" s="125"/>
    </row>
    <row r="94" spans="1:13" x14ac:dyDescent="0.2">
      <c r="A94" s="125"/>
      <c r="B94" s="125"/>
      <c r="C94" s="125"/>
      <c r="D94" s="125"/>
      <c r="E94" s="125"/>
      <c r="F94" s="126"/>
      <c r="G94" s="125"/>
      <c r="H94" s="127"/>
      <c r="I94" s="176"/>
      <c r="J94" s="124"/>
      <c r="K94" s="125"/>
      <c r="M94" s="125"/>
    </row>
    <row r="95" spans="1:13" x14ac:dyDescent="0.2">
      <c r="A95" s="125"/>
      <c r="B95" s="125"/>
      <c r="C95" s="125"/>
      <c r="D95" s="133"/>
      <c r="E95" s="133"/>
      <c r="F95" s="397"/>
      <c r="G95" s="397"/>
      <c r="H95" s="397"/>
      <c r="I95" s="134"/>
      <c r="J95" s="135"/>
      <c r="K95" s="88"/>
      <c r="M95" s="125"/>
    </row>
    <row r="96" spans="1:13" x14ac:dyDescent="0.2">
      <c r="A96" s="125"/>
      <c r="B96" s="125"/>
      <c r="C96" s="125"/>
      <c r="D96" s="125"/>
      <c r="E96" s="125"/>
      <c r="F96" s="126"/>
      <c r="G96" s="125"/>
      <c r="H96" s="127"/>
      <c r="I96" s="176"/>
      <c r="J96" s="124"/>
      <c r="K96" s="125"/>
      <c r="M96" s="125"/>
    </row>
    <row r="97" spans="1:13" x14ac:dyDescent="0.2">
      <c r="A97" s="125"/>
      <c r="B97" s="125"/>
      <c r="C97" s="125"/>
      <c r="D97" s="125"/>
      <c r="E97" s="125"/>
      <c r="F97" s="126"/>
      <c r="G97" s="176"/>
      <c r="H97" s="127"/>
      <c r="I97" s="88"/>
      <c r="J97" s="124"/>
      <c r="K97" s="125"/>
      <c r="M97" s="125"/>
    </row>
    <row r="98" spans="1:13" x14ac:dyDescent="0.2">
      <c r="B98" s="125"/>
      <c r="C98" s="125"/>
      <c r="D98" s="125"/>
      <c r="E98" s="125"/>
      <c r="F98" s="126"/>
      <c r="G98" s="125"/>
      <c r="H98" s="127"/>
      <c r="I98" s="176"/>
      <c r="J98" s="124"/>
      <c r="K98" s="125"/>
      <c r="M98" s="125"/>
    </row>
    <row r="99" spans="1:13" x14ac:dyDescent="0.2">
      <c r="B99" s="125"/>
      <c r="C99" s="125"/>
      <c r="D99" s="125"/>
      <c r="E99" s="125"/>
      <c r="F99" s="126"/>
      <c r="G99" s="125"/>
      <c r="H99" s="127"/>
      <c r="I99" s="176"/>
      <c r="J99" s="124"/>
      <c r="K99" s="125"/>
      <c r="M99" s="125"/>
    </row>
    <row r="100" spans="1:13" x14ac:dyDescent="0.2">
      <c r="B100" s="176"/>
      <c r="C100" s="378"/>
      <c r="D100" s="378"/>
      <c r="E100" s="176"/>
      <c r="F100" s="138"/>
      <c r="G100" s="176"/>
      <c r="H100" s="127"/>
      <c r="I100" s="176"/>
      <c r="J100" s="124"/>
      <c r="K100" s="176"/>
      <c r="L100" s="176"/>
      <c r="M100" s="125"/>
    </row>
    <row r="101" spans="1:13" x14ac:dyDescent="0.2">
      <c r="B101" s="125"/>
      <c r="C101" s="378"/>
      <c r="D101" s="378"/>
      <c r="E101" s="125"/>
      <c r="F101" s="138"/>
      <c r="G101" s="125"/>
      <c r="H101" s="127"/>
      <c r="I101" s="176"/>
      <c r="J101" s="124"/>
      <c r="K101" s="125"/>
      <c r="M101" s="125"/>
    </row>
    <row r="102" spans="1:13" x14ac:dyDescent="0.2">
      <c r="B102" s="176"/>
      <c r="C102" s="176"/>
      <c r="D102" s="176"/>
      <c r="E102" s="176"/>
      <c r="F102" s="138"/>
      <c r="G102" s="176"/>
      <c r="H102" s="127"/>
      <c r="I102" s="176"/>
      <c r="J102" s="124"/>
      <c r="K102" s="176"/>
      <c r="L102" s="176"/>
      <c r="M102" s="125"/>
    </row>
    <row r="103" spans="1:13" x14ac:dyDescent="0.2">
      <c r="B103" s="125"/>
      <c r="C103" s="125"/>
      <c r="D103" s="125"/>
      <c r="E103" s="125"/>
      <c r="F103" s="126"/>
      <c r="G103" s="125"/>
      <c r="H103" s="127"/>
      <c r="I103" s="176"/>
      <c r="J103" s="124"/>
      <c r="K103" s="125"/>
      <c r="M103" s="125"/>
    </row>
    <row r="104" spans="1:13" x14ac:dyDescent="0.2">
      <c r="B104" s="125"/>
      <c r="C104" s="122"/>
      <c r="D104" s="122"/>
      <c r="E104" s="125"/>
      <c r="F104" s="138"/>
      <c r="G104" s="125"/>
      <c r="H104" s="152"/>
      <c r="I104" s="176"/>
      <c r="J104" s="153"/>
      <c r="K104" s="125"/>
      <c r="M104" s="125"/>
    </row>
    <row r="105" spans="1:13" x14ac:dyDescent="0.2">
      <c r="B105" s="176"/>
      <c r="C105" s="176"/>
      <c r="D105" s="176"/>
      <c r="E105" s="176"/>
      <c r="F105" s="138"/>
      <c r="G105" s="176"/>
      <c r="H105" s="127"/>
      <c r="I105" s="176"/>
      <c r="J105" s="124"/>
      <c r="K105" s="176"/>
      <c r="M105" s="125"/>
    </row>
    <row r="106" spans="1:13" x14ac:dyDescent="0.2">
      <c r="B106" s="176"/>
      <c r="C106" s="398"/>
      <c r="D106" s="398"/>
      <c r="E106" s="52"/>
      <c r="F106" s="148"/>
      <c r="G106" s="52"/>
      <c r="H106" s="59"/>
      <c r="I106" s="52"/>
      <c r="J106" s="60"/>
      <c r="K106" s="176"/>
      <c r="M106" s="125"/>
    </row>
    <row r="107" spans="1:13" ht="5.25" customHeight="1" x14ac:dyDescent="0.2">
      <c r="B107" s="125"/>
      <c r="C107" s="177"/>
      <c r="D107" s="177"/>
      <c r="E107" s="125"/>
      <c r="F107" s="126"/>
      <c r="G107" s="125"/>
      <c r="H107" s="127"/>
      <c r="I107" s="176"/>
      <c r="J107" s="124"/>
      <c r="K107" s="125"/>
      <c r="M107" s="125"/>
    </row>
    <row r="108" spans="1:13" x14ac:dyDescent="0.2">
      <c r="B108" s="176"/>
      <c r="C108" s="400"/>
      <c r="D108" s="400"/>
      <c r="E108" s="176"/>
      <c r="F108" s="138"/>
      <c r="G108" s="176"/>
      <c r="H108" s="127"/>
      <c r="I108" s="176"/>
      <c r="J108" s="124"/>
      <c r="K108" s="176"/>
      <c r="M108" s="125"/>
    </row>
    <row r="109" spans="1:13" ht="5.25" hidden="1" customHeight="1" x14ac:dyDescent="0.2">
      <c r="B109" s="125"/>
      <c r="C109" s="177"/>
      <c r="D109" s="177"/>
      <c r="E109" s="125"/>
      <c r="F109" s="126"/>
      <c r="G109" s="125"/>
      <c r="H109" s="127"/>
      <c r="I109" s="176"/>
      <c r="J109" s="124"/>
      <c r="K109" s="125"/>
      <c r="M109" s="125"/>
    </row>
    <row r="110" spans="1:13" hidden="1" x14ac:dyDescent="0.2">
      <c r="B110" s="176"/>
      <c r="C110" s="400"/>
      <c r="D110" s="400"/>
      <c r="E110" s="176"/>
      <c r="F110" s="138"/>
      <c r="G110" s="176"/>
      <c r="H110" s="127"/>
      <c r="I110" s="176"/>
      <c r="J110" s="124"/>
      <c r="K110" s="176"/>
      <c r="M110" s="125"/>
    </row>
    <row r="111" spans="1:13" ht="5.25" hidden="1" customHeight="1" x14ac:dyDescent="0.2">
      <c r="B111" s="125"/>
      <c r="C111" s="177"/>
      <c r="D111" s="177"/>
      <c r="E111" s="125"/>
      <c r="F111" s="126"/>
      <c r="G111" s="125"/>
      <c r="H111" s="127"/>
      <c r="I111" s="176"/>
      <c r="J111" s="124"/>
      <c r="K111" s="125"/>
      <c r="M111" s="125"/>
    </row>
    <row r="112" spans="1:13" hidden="1" x14ac:dyDescent="0.2">
      <c r="B112" s="176"/>
      <c r="C112" s="400"/>
      <c r="D112" s="400"/>
      <c r="E112" s="176"/>
      <c r="F112" s="138"/>
      <c r="G112" s="176"/>
      <c r="H112" s="127"/>
      <c r="I112" s="176"/>
      <c r="J112" s="124"/>
      <c r="K112" s="176"/>
      <c r="M112" s="125"/>
    </row>
    <row r="113" spans="2:13" ht="4.5" hidden="1" customHeight="1" x14ac:dyDescent="0.2">
      <c r="B113" s="125"/>
      <c r="C113" s="125"/>
      <c r="D113" s="125"/>
      <c r="E113" s="125"/>
      <c r="F113" s="126"/>
      <c r="G113" s="125"/>
      <c r="H113" s="127"/>
      <c r="I113" s="176"/>
      <c r="J113" s="124"/>
      <c r="K113" s="125"/>
      <c r="M113" s="125"/>
    </row>
    <row r="114" spans="2:13" hidden="1" x14ac:dyDescent="0.2">
      <c r="B114" s="176"/>
      <c r="C114" s="378"/>
      <c r="D114" s="378"/>
      <c r="E114" s="176"/>
      <c r="F114" s="138"/>
      <c r="G114" s="176"/>
      <c r="H114" s="127"/>
      <c r="I114" s="176"/>
      <c r="J114" s="124"/>
      <c r="K114" s="176"/>
      <c r="M114" s="125"/>
    </row>
    <row r="115" spans="2:13" hidden="1" x14ac:dyDescent="0.2">
      <c r="B115" s="125"/>
      <c r="C115" s="125"/>
      <c r="D115" s="125"/>
      <c r="E115" s="125"/>
      <c r="F115" s="126"/>
      <c r="G115" s="125"/>
      <c r="H115" s="127"/>
      <c r="I115" s="176"/>
      <c r="J115" s="124"/>
      <c r="K115" s="125"/>
      <c r="M115" s="125"/>
    </row>
    <row r="116" spans="2:13" hidden="1" x14ac:dyDescent="0.2">
      <c r="B116" s="176"/>
      <c r="C116" s="378"/>
      <c r="D116" s="378"/>
      <c r="E116" s="176"/>
      <c r="F116" s="138"/>
      <c r="G116" s="176"/>
      <c r="H116" s="127"/>
      <c r="I116" s="176"/>
      <c r="J116" s="124"/>
      <c r="K116" s="176"/>
      <c r="M116" s="125"/>
    </row>
    <row r="117" spans="2:13" hidden="1" x14ac:dyDescent="0.2">
      <c r="B117" s="125"/>
      <c r="C117" s="125"/>
      <c r="D117" s="122"/>
      <c r="E117" s="122"/>
      <c r="F117" s="126"/>
      <c r="G117" s="125"/>
      <c r="H117" s="127"/>
      <c r="I117" s="176"/>
      <c r="J117" s="124"/>
      <c r="K117" s="125"/>
      <c r="M117" s="125"/>
    </row>
    <row r="118" spans="2:13" hidden="1" x14ac:dyDescent="0.2">
      <c r="B118" s="176"/>
      <c r="C118" s="378"/>
      <c r="D118" s="378"/>
      <c r="E118" s="176"/>
      <c r="F118" s="138"/>
      <c r="G118" s="176"/>
      <c r="H118" s="127"/>
      <c r="I118" s="176"/>
      <c r="J118" s="124"/>
      <c r="K118" s="176"/>
      <c r="M118" s="125"/>
    </row>
    <row r="119" spans="2:13" hidden="1" x14ac:dyDescent="0.2">
      <c r="B119" s="125"/>
      <c r="C119" s="125"/>
      <c r="D119" s="125"/>
      <c r="E119" s="125"/>
      <c r="F119" s="126"/>
      <c r="G119" s="125"/>
      <c r="H119" s="127"/>
      <c r="I119" s="176"/>
      <c r="J119" s="124"/>
      <c r="K119" s="125"/>
      <c r="M119" s="125"/>
    </row>
    <row r="120" spans="2:13" hidden="1" x14ac:dyDescent="0.2">
      <c r="B120" s="176"/>
      <c r="C120" s="378"/>
      <c r="D120" s="378"/>
      <c r="E120" s="176"/>
      <c r="F120" s="138"/>
      <c r="G120" s="176"/>
      <c r="H120" s="127"/>
      <c r="I120" s="176"/>
      <c r="J120" s="124"/>
      <c r="K120" s="176"/>
      <c r="M120" s="125"/>
    </row>
    <row r="121" spans="2:13" hidden="1" x14ac:dyDescent="0.2">
      <c r="B121" s="125"/>
      <c r="C121" s="125"/>
      <c r="D121" s="125"/>
      <c r="E121" s="125"/>
      <c r="F121" s="126"/>
      <c r="G121" s="125"/>
      <c r="H121" s="127"/>
      <c r="I121" s="176"/>
      <c r="J121" s="124"/>
      <c r="K121" s="125"/>
      <c r="M121" s="125"/>
    </row>
    <row r="122" spans="2:13" hidden="1" x14ac:dyDescent="0.2">
      <c r="B122" s="176"/>
      <c r="C122" s="378"/>
      <c r="D122" s="378"/>
      <c r="E122" s="176"/>
      <c r="F122" s="138"/>
      <c r="G122" s="176"/>
      <c r="H122" s="127"/>
      <c r="I122" s="176"/>
      <c r="J122" s="124"/>
      <c r="K122" s="176"/>
      <c r="M122" s="125"/>
    </row>
    <row r="123" spans="2:13" hidden="1" x14ac:dyDescent="0.2">
      <c r="B123" s="125"/>
      <c r="C123" s="125"/>
      <c r="D123" s="125"/>
      <c r="E123" s="125"/>
      <c r="F123" s="126"/>
      <c r="G123" s="125"/>
      <c r="H123" s="127"/>
      <c r="I123" s="176"/>
      <c r="J123" s="124"/>
      <c r="K123" s="125"/>
      <c r="M123" s="125"/>
    </row>
    <row r="124" spans="2:13" hidden="1" x14ac:dyDescent="0.2">
      <c r="B124" s="176"/>
      <c r="C124" s="378"/>
      <c r="D124" s="378"/>
      <c r="E124" s="176"/>
      <c r="F124" s="138"/>
      <c r="G124" s="176"/>
      <c r="H124" s="127"/>
      <c r="I124" s="176"/>
      <c r="J124" s="124"/>
      <c r="K124" s="176"/>
      <c r="M124" s="125"/>
    </row>
    <row r="125" spans="2:13" ht="5.25" customHeight="1" x14ac:dyDescent="0.2">
      <c r="B125" s="125"/>
      <c r="C125" s="125"/>
      <c r="D125" s="125"/>
      <c r="E125" s="125"/>
      <c r="F125" s="126"/>
      <c r="G125" s="125"/>
      <c r="H125" s="127"/>
      <c r="I125" s="176"/>
      <c r="J125" s="124"/>
      <c r="K125" s="125"/>
      <c r="M125" s="125"/>
    </row>
    <row r="126" spans="2:13" x14ac:dyDescent="0.2">
      <c r="B126" s="125"/>
      <c r="C126" s="122"/>
      <c r="D126" s="122"/>
      <c r="E126" s="122"/>
      <c r="F126" s="138"/>
      <c r="G126" s="125"/>
      <c r="H126" s="152"/>
      <c r="I126" s="176"/>
      <c r="J126" s="153"/>
      <c r="K126" s="125"/>
      <c r="M126" s="125"/>
    </row>
    <row r="127" spans="2:13" x14ac:dyDescent="0.2">
      <c r="B127" s="125"/>
      <c r="C127" s="125"/>
      <c r="D127" s="125"/>
      <c r="E127" s="125"/>
      <c r="F127" s="126"/>
      <c r="G127" s="125"/>
      <c r="H127" s="127"/>
      <c r="I127" s="176"/>
      <c r="J127" s="124"/>
      <c r="K127" s="125"/>
      <c r="M127" s="125"/>
    </row>
    <row r="128" spans="2:13" x14ac:dyDescent="0.2">
      <c r="B128" s="125"/>
      <c r="C128" s="125"/>
      <c r="D128" s="125"/>
      <c r="E128" s="125"/>
      <c r="F128" s="126"/>
      <c r="G128" s="125"/>
      <c r="H128" s="127"/>
      <c r="I128" s="131"/>
      <c r="J128" s="154"/>
      <c r="K128" s="125"/>
      <c r="M128" s="125"/>
    </row>
    <row r="129" spans="2:13" x14ac:dyDescent="0.2">
      <c r="B129" s="125"/>
      <c r="C129" s="125"/>
      <c r="D129" s="125"/>
      <c r="E129" s="125"/>
      <c r="F129" s="126"/>
      <c r="G129" s="125"/>
      <c r="H129" s="127"/>
      <c r="I129" s="176"/>
      <c r="J129" s="124"/>
      <c r="K129" s="125"/>
      <c r="M129" s="125"/>
    </row>
    <row r="130" spans="2:13" x14ac:dyDescent="0.2">
      <c r="B130" s="125"/>
      <c r="C130" s="139"/>
      <c r="D130" s="125"/>
      <c r="E130" s="140"/>
      <c r="F130" s="126"/>
      <c r="G130" s="125"/>
      <c r="H130" s="127"/>
      <c r="I130" s="176"/>
      <c r="J130" s="124"/>
      <c r="K130" s="125"/>
      <c r="M130" s="125"/>
    </row>
    <row r="131" spans="2:13" x14ac:dyDescent="0.2">
      <c r="B131" s="125"/>
      <c r="C131" s="125"/>
      <c r="D131" s="125"/>
      <c r="E131" s="125"/>
      <c r="F131" s="126"/>
      <c r="G131" s="125"/>
      <c r="H131" s="127"/>
      <c r="I131" s="176"/>
      <c r="J131" s="124"/>
      <c r="K131" s="125"/>
      <c r="M131" s="125"/>
    </row>
    <row r="132" spans="2:13" x14ac:dyDescent="0.2">
      <c r="B132" s="125"/>
      <c r="C132" s="139"/>
      <c r="D132" s="125"/>
      <c r="E132" s="125"/>
      <c r="F132" s="126"/>
      <c r="G132" s="125"/>
      <c r="H132" s="127"/>
      <c r="I132" s="131"/>
      <c r="J132" s="154"/>
      <c r="K132" s="125"/>
      <c r="M132" s="125"/>
    </row>
    <row r="133" spans="2:13" x14ac:dyDescent="0.2">
      <c r="B133" s="125"/>
      <c r="C133" s="139"/>
      <c r="D133" s="125"/>
      <c r="E133" s="140"/>
      <c r="F133" s="126"/>
      <c r="G133" s="125"/>
      <c r="H133" s="127"/>
      <c r="I133" s="176"/>
      <c r="J133" s="124"/>
      <c r="K133" s="125"/>
      <c r="M133" s="125"/>
    </row>
    <row r="134" spans="2:13" x14ac:dyDescent="0.2">
      <c r="B134" s="125"/>
      <c r="C134" s="125"/>
      <c r="D134" s="125"/>
      <c r="E134" s="125"/>
      <c r="F134" s="126"/>
      <c r="G134" s="125"/>
      <c r="H134" s="127"/>
      <c r="I134" s="176"/>
      <c r="J134" s="124"/>
      <c r="K134" s="125"/>
      <c r="M134" s="125"/>
    </row>
    <row r="135" spans="2:13" x14ac:dyDescent="0.2">
      <c r="B135" s="125"/>
      <c r="C135" s="125"/>
      <c r="D135" s="125"/>
      <c r="E135" s="125"/>
      <c r="F135" s="141"/>
      <c r="G135" s="125"/>
      <c r="H135" s="127"/>
      <c r="I135" s="176"/>
      <c r="J135" s="124"/>
      <c r="K135" s="125"/>
      <c r="M135" s="125"/>
    </row>
    <row r="136" spans="2:13" x14ac:dyDescent="0.2">
      <c r="B136" s="125"/>
      <c r="C136" s="125"/>
      <c r="D136" s="125"/>
      <c r="E136" s="125"/>
      <c r="F136" s="126"/>
      <c r="G136" s="125"/>
      <c r="H136" s="127"/>
      <c r="I136" s="176"/>
      <c r="J136" s="124"/>
      <c r="K136" s="125"/>
      <c r="M136" s="125"/>
    </row>
    <row r="137" spans="2:13" x14ac:dyDescent="0.2">
      <c r="B137" s="125"/>
      <c r="C137" s="125"/>
      <c r="D137" s="125"/>
      <c r="E137" s="125"/>
      <c r="F137" s="126"/>
      <c r="G137" s="125"/>
      <c r="H137" s="127"/>
      <c r="I137" s="176"/>
      <c r="J137" s="124"/>
      <c r="K137" s="125"/>
      <c r="M137" s="125"/>
    </row>
    <row r="138" spans="2:13" x14ac:dyDescent="0.2">
      <c r="B138" s="125"/>
      <c r="C138" s="125"/>
      <c r="D138" s="125"/>
      <c r="E138" s="125"/>
      <c r="F138" s="126"/>
      <c r="G138" s="125"/>
      <c r="H138" s="127"/>
      <c r="I138" s="176"/>
      <c r="J138" s="124"/>
      <c r="K138" s="125"/>
      <c r="M138" s="125"/>
    </row>
    <row r="139" spans="2:13" x14ac:dyDescent="0.2">
      <c r="B139" s="125"/>
      <c r="C139" s="125"/>
      <c r="D139" s="125"/>
      <c r="E139" s="125"/>
      <c r="F139" s="126"/>
      <c r="G139" s="125"/>
      <c r="H139" s="127"/>
      <c r="I139" s="176"/>
      <c r="J139" s="124"/>
      <c r="K139" s="125"/>
      <c r="L139" s="123"/>
    </row>
    <row r="140" spans="2:13" x14ac:dyDescent="0.2">
      <c r="B140" s="125"/>
      <c r="C140" s="125"/>
      <c r="D140" s="125"/>
      <c r="E140" s="125"/>
      <c r="F140" s="126"/>
      <c r="G140" s="125"/>
      <c r="H140" s="127"/>
      <c r="I140" s="176"/>
      <c r="J140" s="124"/>
      <c r="K140" s="125"/>
      <c r="L140" s="123"/>
    </row>
    <row r="141" spans="2:13" x14ac:dyDescent="0.2">
      <c r="B141" s="125"/>
      <c r="C141" s="125"/>
      <c r="D141" s="125"/>
      <c r="E141" s="125"/>
      <c r="F141" s="126"/>
      <c r="G141" s="125"/>
      <c r="H141" s="127"/>
      <c r="I141" s="176"/>
      <c r="J141" s="124"/>
      <c r="K141" s="125"/>
      <c r="L141" s="123"/>
    </row>
    <row r="142" spans="2:13" x14ac:dyDescent="0.2">
      <c r="B142" s="125"/>
      <c r="C142" s="125"/>
      <c r="D142" s="125"/>
      <c r="E142" s="125"/>
      <c r="F142" s="126"/>
      <c r="G142" s="125"/>
      <c r="H142" s="127"/>
      <c r="I142" s="176"/>
      <c r="J142" s="124"/>
      <c r="K142" s="125"/>
      <c r="L142" s="123"/>
    </row>
    <row r="143" spans="2:13" x14ac:dyDescent="0.2">
      <c r="B143" s="125"/>
      <c r="C143" s="125"/>
      <c r="D143" s="125"/>
      <c r="E143" s="125"/>
      <c r="F143" s="126"/>
      <c r="G143" s="125"/>
      <c r="H143" s="127"/>
      <c r="I143" s="176"/>
      <c r="J143" s="124"/>
      <c r="K143" s="125"/>
      <c r="L143" s="123"/>
    </row>
    <row r="144" spans="2:13" x14ac:dyDescent="0.2">
      <c r="B144" s="125"/>
      <c r="C144" s="125"/>
      <c r="D144" s="125"/>
      <c r="E144" s="125"/>
      <c r="F144" s="126"/>
      <c r="G144" s="125"/>
      <c r="H144" s="127"/>
      <c r="I144" s="176"/>
      <c r="J144" s="124"/>
      <c r="K144" s="125"/>
      <c r="L144" s="123"/>
    </row>
    <row r="145" spans="2:12" x14ac:dyDescent="0.2">
      <c r="B145" s="125"/>
      <c r="C145" s="125"/>
      <c r="D145" s="125"/>
      <c r="E145" s="125"/>
      <c r="F145" s="126"/>
      <c r="G145" s="125"/>
      <c r="H145" s="127"/>
      <c r="I145" s="176"/>
      <c r="J145" s="124"/>
      <c r="K145" s="125"/>
      <c r="L145" s="123"/>
    </row>
  </sheetData>
  <mergeCells count="24">
    <mergeCell ref="C124:D124"/>
    <mergeCell ref="C100:D100"/>
    <mergeCell ref="C101:D101"/>
    <mergeCell ref="C106:D106"/>
    <mergeCell ref="C108:D108"/>
    <mergeCell ref="C110:D110"/>
    <mergeCell ref="C112:D112"/>
    <mergeCell ref="C114:D114"/>
    <mergeCell ref="C116:D116"/>
    <mergeCell ref="C118:D118"/>
    <mergeCell ref="C120:D120"/>
    <mergeCell ref="C122:D122"/>
    <mergeCell ref="F95:H95"/>
    <mergeCell ref="F42:H42"/>
    <mergeCell ref="C47:D47"/>
    <mergeCell ref="C48:D48"/>
    <mergeCell ref="C53:D53"/>
    <mergeCell ref="C55:D55"/>
    <mergeCell ref="C59:D59"/>
    <mergeCell ref="C61:D61"/>
    <mergeCell ref="C63:D63"/>
    <mergeCell ref="C65:D65"/>
    <mergeCell ref="C67:D67"/>
    <mergeCell ref="C69:D69"/>
  </mergeCells>
  <pageMargins left="0.25" right="0.25" top="0.75" bottom="0.75" header="0.3" footer="0.3"/>
  <headerFooter alignWithMargins="0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Q66"/>
  <sheetViews>
    <sheetView tabSelected="1" topLeftCell="A7" zoomScale="90" zoomScaleNormal="90" zoomScalePageLayoutView="70" workbookViewId="0">
      <selection activeCell="Q38" sqref="Q38"/>
    </sheetView>
  </sheetViews>
  <sheetFormatPr baseColWidth="10" defaultColWidth="10.85546875" defaultRowHeight="12.75" x14ac:dyDescent="0.2"/>
  <cols>
    <col min="1" max="1" width="4.7109375" style="3" customWidth="1"/>
    <col min="2" max="2" width="5.7109375" style="2" customWidth="1"/>
    <col min="3" max="3" width="15.7109375" style="2" customWidth="1"/>
    <col min="4" max="4" width="2.42578125" style="2" customWidth="1"/>
    <col min="5" max="5" width="8.7109375" style="84" customWidth="1"/>
    <col min="6" max="6" width="2.42578125" style="2" customWidth="1"/>
    <col min="7" max="7" width="6.85546875" style="43" customWidth="1"/>
    <col min="8" max="8" width="2.42578125" style="2" customWidth="1"/>
    <col min="9" max="9" width="8.85546875" style="30" customWidth="1"/>
    <col min="10" max="10" width="2.42578125" style="2" customWidth="1"/>
    <col min="11" max="11" width="8.7109375" style="8" customWidth="1"/>
    <col min="12" max="12" width="2.42578125" style="2" customWidth="1"/>
    <col min="13" max="13" width="8.7109375" style="2" customWidth="1"/>
    <col min="14" max="14" width="2.42578125" style="2" customWidth="1"/>
    <col min="15" max="15" width="10.7109375" style="8" customWidth="1"/>
    <col min="16" max="16" width="4.7109375" style="2" customWidth="1"/>
    <col min="17" max="17" width="10.85546875" style="3"/>
    <col min="18" max="16384" width="10.85546875" style="2"/>
  </cols>
  <sheetData>
    <row r="1" spans="1:17" s="3" customFormat="1" x14ac:dyDescent="0.2">
      <c r="E1" s="77"/>
      <c r="G1" s="16"/>
      <c r="I1" s="28"/>
      <c r="K1" s="1"/>
      <c r="O1" s="1"/>
    </row>
    <row r="2" spans="1:17" x14ac:dyDescent="0.2">
      <c r="B2" s="4" t="s">
        <v>404</v>
      </c>
      <c r="C2" s="4"/>
      <c r="D2" s="4"/>
      <c r="E2" s="76"/>
      <c r="F2" s="4"/>
      <c r="G2" s="41"/>
      <c r="H2" s="4"/>
      <c r="I2" s="27"/>
      <c r="J2" s="4"/>
      <c r="K2" s="20"/>
      <c r="L2" s="4"/>
      <c r="M2" s="4"/>
      <c r="N2" s="4"/>
      <c r="O2" s="20"/>
      <c r="P2" s="4"/>
    </row>
    <row r="3" spans="1:17" ht="15" customHeight="1" x14ac:dyDescent="0.2">
      <c r="B3" s="3"/>
      <c r="C3" s="3"/>
      <c r="D3" s="3"/>
      <c r="E3" s="77"/>
      <c r="F3" s="3"/>
      <c r="G3" s="16"/>
      <c r="H3" s="3"/>
      <c r="I3" s="28"/>
      <c r="J3" s="3"/>
      <c r="K3" s="1"/>
      <c r="L3" s="3"/>
      <c r="M3" s="3"/>
      <c r="N3" s="3"/>
      <c r="O3" s="1"/>
      <c r="P3" s="3"/>
    </row>
    <row r="4" spans="1:17" x14ac:dyDescent="0.2">
      <c r="B4" s="3">
        <v>4.0999999999999996</v>
      </c>
      <c r="C4" s="3" t="s">
        <v>405</v>
      </c>
      <c r="D4" s="15"/>
      <c r="E4" s="78"/>
      <c r="F4" s="15"/>
      <c r="G4" s="21"/>
      <c r="H4" s="15"/>
      <c r="I4" s="38"/>
      <c r="J4" s="15"/>
      <c r="K4" s="21"/>
      <c r="L4" s="15"/>
      <c r="M4" s="15"/>
      <c r="N4" s="15"/>
      <c r="O4" s="21"/>
      <c r="P4" s="3"/>
    </row>
    <row r="5" spans="1:17" s="8" customFormat="1" x14ac:dyDescent="0.2">
      <c r="A5" s="1"/>
      <c r="B5" s="1"/>
      <c r="C5" s="7"/>
      <c r="D5" s="7"/>
      <c r="E5" s="77"/>
      <c r="F5" s="1"/>
      <c r="G5" s="16"/>
      <c r="H5" s="1"/>
      <c r="I5" s="29"/>
      <c r="J5" s="1"/>
      <c r="K5" s="1"/>
      <c r="L5" s="1"/>
      <c r="M5" s="1"/>
      <c r="N5" s="1"/>
      <c r="O5" s="1"/>
      <c r="P5" s="1"/>
      <c r="Q5" s="1"/>
    </row>
    <row r="6" spans="1:17" x14ac:dyDescent="0.2">
      <c r="B6" s="125" t="s">
        <v>420</v>
      </c>
      <c r="C6" s="15" t="s">
        <v>407</v>
      </c>
      <c r="D6" s="3"/>
      <c r="E6" s="78"/>
      <c r="F6" s="15"/>
      <c r="G6" s="21"/>
      <c r="H6" s="15"/>
      <c r="I6" s="38"/>
      <c r="J6" s="15"/>
      <c r="K6" s="21"/>
      <c r="L6" s="15"/>
      <c r="M6" s="15"/>
      <c r="N6" s="15"/>
      <c r="O6" s="21"/>
      <c r="P6" s="3"/>
    </row>
    <row r="7" spans="1:17" s="8" customFormat="1" x14ac:dyDescent="0.2">
      <c r="A7" s="1"/>
      <c r="B7" s="1"/>
      <c r="C7" s="1"/>
      <c r="D7" s="1"/>
      <c r="E7" s="77"/>
      <c r="F7" s="1"/>
      <c r="G7" s="16"/>
      <c r="H7" s="1"/>
      <c r="I7" s="29"/>
      <c r="J7" s="1"/>
      <c r="K7" s="1"/>
      <c r="L7" s="1"/>
      <c r="M7" s="1"/>
      <c r="N7" s="1"/>
      <c r="O7" s="1"/>
      <c r="P7" s="1"/>
      <c r="Q7" s="1"/>
    </row>
    <row r="8" spans="1:17" s="8" customFormat="1" x14ac:dyDescent="0.2">
      <c r="A8" s="1"/>
      <c r="B8" s="1"/>
      <c r="C8" s="1" t="s">
        <v>418</v>
      </c>
      <c r="D8" s="1"/>
      <c r="E8" s="77" t="s">
        <v>238</v>
      </c>
      <c r="F8" s="1"/>
      <c r="G8" s="16" t="s">
        <v>242</v>
      </c>
      <c r="H8" s="1"/>
      <c r="I8" s="29" t="s">
        <v>249</v>
      </c>
      <c r="J8" s="1"/>
      <c r="K8" s="1" t="s">
        <v>252</v>
      </c>
      <c r="L8" s="1"/>
      <c r="M8" s="1" t="s">
        <v>252</v>
      </c>
      <c r="N8" s="1"/>
      <c r="O8" s="1" t="s">
        <v>254</v>
      </c>
      <c r="P8" s="1"/>
      <c r="Q8" s="1"/>
    </row>
    <row r="9" spans="1:17" s="8" customFormat="1" x14ac:dyDescent="0.2">
      <c r="A9" s="1"/>
      <c r="B9" s="1"/>
      <c r="C9" s="1" t="s">
        <v>245</v>
      </c>
      <c r="D9" s="1"/>
      <c r="E9" s="77" t="s">
        <v>239</v>
      </c>
      <c r="F9" s="1"/>
      <c r="G9" s="16" t="s">
        <v>243</v>
      </c>
      <c r="H9" s="1"/>
      <c r="I9" s="29" t="s">
        <v>250</v>
      </c>
      <c r="J9" s="1"/>
      <c r="K9" s="1" t="s">
        <v>253</v>
      </c>
      <c r="L9" s="1"/>
      <c r="M9" s="1" t="s">
        <v>174</v>
      </c>
      <c r="N9" s="1"/>
      <c r="O9" s="1" t="s">
        <v>255</v>
      </c>
      <c r="P9" s="1"/>
      <c r="Q9" s="1"/>
    </row>
    <row r="10" spans="1:17" s="8" customFormat="1" x14ac:dyDescent="0.2">
      <c r="A10" s="1"/>
      <c r="B10" s="1"/>
      <c r="C10" s="1" t="s">
        <v>246</v>
      </c>
      <c r="D10" s="1"/>
      <c r="E10" s="77" t="s">
        <v>240</v>
      </c>
      <c r="F10" s="1"/>
      <c r="G10" s="16" t="s">
        <v>244</v>
      </c>
      <c r="H10" s="1"/>
      <c r="I10" s="29" t="s">
        <v>251</v>
      </c>
      <c r="J10" s="1"/>
      <c r="K10" s="1" t="s">
        <v>173</v>
      </c>
      <c r="L10" s="1"/>
      <c r="M10" s="1" t="s">
        <v>175</v>
      </c>
      <c r="N10" s="1"/>
      <c r="O10" s="1" t="s">
        <v>256</v>
      </c>
      <c r="P10" s="1"/>
      <c r="Q10" s="1"/>
    </row>
    <row r="11" spans="1:17" s="8" customFormat="1" x14ac:dyDescent="0.2">
      <c r="A11" s="1"/>
      <c r="B11" s="1"/>
      <c r="C11" s="1"/>
      <c r="D11" s="1"/>
      <c r="E11" s="77" t="s">
        <v>241</v>
      </c>
      <c r="F11" s="1"/>
      <c r="G11" s="16" t="s">
        <v>247</v>
      </c>
      <c r="H11" s="1"/>
      <c r="I11" s="29"/>
      <c r="J11" s="1"/>
      <c r="K11" s="1"/>
      <c r="L11" s="1"/>
      <c r="M11" s="1"/>
      <c r="N11" s="1"/>
      <c r="O11" s="1"/>
      <c r="P11" s="1"/>
      <c r="Q11" s="1"/>
    </row>
    <row r="12" spans="1:17" s="8" customFormat="1" x14ac:dyDescent="0.2">
      <c r="A12" s="1"/>
      <c r="B12" s="1"/>
      <c r="C12" s="1"/>
      <c r="D12" s="1"/>
      <c r="E12" s="77"/>
      <c r="F12" s="1"/>
      <c r="G12" s="16" t="s">
        <v>248</v>
      </c>
      <c r="H12" s="1"/>
      <c r="I12" s="29"/>
      <c r="J12" s="1"/>
      <c r="K12" s="1"/>
      <c r="L12" s="1"/>
      <c r="M12" s="1"/>
      <c r="N12" s="1"/>
      <c r="O12" s="1"/>
      <c r="P12" s="1"/>
      <c r="Q12" s="1"/>
    </row>
    <row r="13" spans="1:17" x14ac:dyDescent="0.2">
      <c r="B13" s="3"/>
      <c r="C13" s="3"/>
      <c r="D13" s="3"/>
      <c r="E13" s="77"/>
      <c r="F13" s="3"/>
      <c r="G13" s="16"/>
      <c r="H13" s="3"/>
      <c r="I13" s="28"/>
      <c r="J13" s="3"/>
      <c r="K13" s="1"/>
      <c r="L13" s="3"/>
      <c r="M13" s="3"/>
      <c r="N13" s="3"/>
      <c r="O13" s="1"/>
      <c r="P13" s="3"/>
    </row>
    <row r="14" spans="1:17" x14ac:dyDescent="0.2">
      <c r="B14" s="1"/>
      <c r="C14" s="22" t="s">
        <v>408</v>
      </c>
      <c r="D14" s="7"/>
      <c r="E14" s="79">
        <f>Hoja2!D26</f>
        <v>0.47599999999999998</v>
      </c>
      <c r="F14" s="1"/>
      <c r="G14" s="401">
        <f>Hoja1!D64</f>
        <v>56.7</v>
      </c>
      <c r="H14" s="1"/>
      <c r="I14" s="39">
        <v>1</v>
      </c>
      <c r="J14" s="1"/>
      <c r="K14" s="61">
        <f>Hoja2!D10</f>
        <v>48</v>
      </c>
      <c r="L14" s="88"/>
      <c r="M14" s="61">
        <f>Hoja2!F10</f>
        <v>25</v>
      </c>
      <c r="N14" s="88"/>
      <c r="O14" s="324">
        <f>(E14*G14*I14*(K14-M14))</f>
        <v>620.75160000000005</v>
      </c>
      <c r="P14" s="1"/>
    </row>
    <row r="15" spans="1:17" ht="6" customHeight="1" x14ac:dyDescent="0.2">
      <c r="B15" s="3"/>
      <c r="C15" s="3"/>
      <c r="D15" s="3"/>
      <c r="E15" s="80"/>
      <c r="F15" s="3"/>
      <c r="G15" s="402"/>
      <c r="H15" s="3"/>
      <c r="I15" s="40"/>
      <c r="J15" s="3"/>
      <c r="K15" s="52"/>
      <c r="L15" s="89"/>
      <c r="M15" s="52"/>
      <c r="N15" s="89"/>
      <c r="O15" s="325"/>
      <c r="P15" s="3"/>
    </row>
    <row r="16" spans="1:17" x14ac:dyDescent="0.2">
      <c r="B16" s="1"/>
      <c r="C16" s="22" t="s">
        <v>409</v>
      </c>
      <c r="D16" s="7"/>
      <c r="E16" s="79">
        <f>Hoja2!E28</f>
        <v>5.952</v>
      </c>
      <c r="F16" s="1"/>
      <c r="G16" s="403"/>
      <c r="H16" s="1"/>
      <c r="I16" s="39">
        <v>0</v>
      </c>
      <c r="J16" s="1"/>
      <c r="K16" s="61">
        <f>Hoja2!J14</f>
        <v>28</v>
      </c>
      <c r="L16" s="88"/>
      <c r="M16" s="61">
        <f>M14</f>
        <v>25</v>
      </c>
      <c r="N16" s="88"/>
      <c r="O16" s="324">
        <f>(E16*G14*I16*(K16-M16))</f>
        <v>0</v>
      </c>
      <c r="P16" s="1"/>
    </row>
    <row r="17" spans="2:17" ht="6" customHeight="1" x14ac:dyDescent="0.2">
      <c r="B17" s="3"/>
      <c r="C17" s="3"/>
      <c r="D17" s="3"/>
      <c r="E17" s="80"/>
      <c r="F17" s="3"/>
      <c r="G17" s="62"/>
      <c r="H17" s="3"/>
      <c r="I17" s="40"/>
      <c r="J17" s="3"/>
      <c r="K17" s="52"/>
      <c r="L17" s="89"/>
      <c r="M17" s="52"/>
      <c r="N17" s="89"/>
      <c r="O17" s="325"/>
      <c r="P17" s="3"/>
    </row>
    <row r="18" spans="2:17" x14ac:dyDescent="0.2">
      <c r="B18" s="1"/>
      <c r="C18" s="22" t="s">
        <v>410</v>
      </c>
      <c r="D18" s="7"/>
      <c r="E18" s="79">
        <f>Hoja2!H26</f>
        <v>0.47599999999999998</v>
      </c>
      <c r="F18" s="1"/>
      <c r="G18" s="401">
        <f>Hoja1!D66</f>
        <v>33</v>
      </c>
      <c r="H18" s="1"/>
      <c r="I18" s="39">
        <v>0.9</v>
      </c>
      <c r="J18" s="1"/>
      <c r="K18" s="61">
        <f>Hoja2!D16</f>
        <v>34</v>
      </c>
      <c r="L18" s="88"/>
      <c r="M18" s="61">
        <f>M14</f>
        <v>25</v>
      </c>
      <c r="N18" s="88"/>
      <c r="O18" s="324">
        <f>(E18*G18*I18*(K18-M18))</f>
        <v>127.23479999999998</v>
      </c>
      <c r="P18" s="1"/>
    </row>
    <row r="19" spans="2:17" ht="6" customHeight="1" x14ac:dyDescent="0.2">
      <c r="B19" s="3"/>
      <c r="C19" s="3"/>
      <c r="D19" s="3"/>
      <c r="E19" s="80"/>
      <c r="F19" s="3"/>
      <c r="G19" s="402"/>
      <c r="H19" s="3"/>
      <c r="I19" s="40"/>
      <c r="J19" s="3"/>
      <c r="K19" s="52"/>
      <c r="L19" s="89"/>
      <c r="M19" s="52"/>
      <c r="N19" s="89"/>
      <c r="O19" s="325"/>
      <c r="P19" s="3"/>
    </row>
    <row r="20" spans="2:17" x14ac:dyDescent="0.2">
      <c r="B20" s="1"/>
      <c r="C20" s="22" t="s">
        <v>411</v>
      </c>
      <c r="D20" s="7"/>
      <c r="E20" s="79">
        <f>Hoja2!I28</f>
        <v>5.319</v>
      </c>
      <c r="F20" s="1"/>
      <c r="G20" s="403"/>
      <c r="H20" s="1"/>
      <c r="I20" s="39">
        <v>0.1</v>
      </c>
      <c r="J20" s="1"/>
      <c r="K20" s="61">
        <f>Hoja2!J16</f>
        <v>29</v>
      </c>
      <c r="L20" s="88"/>
      <c r="M20" s="61">
        <f>M14</f>
        <v>25</v>
      </c>
      <c r="N20" s="88"/>
      <c r="O20" s="324">
        <f>(E20*G18*I20*(K20-M20))</f>
        <v>70.210799999999992</v>
      </c>
      <c r="P20" s="1"/>
    </row>
    <row r="21" spans="2:17" ht="6" customHeight="1" x14ac:dyDescent="0.2">
      <c r="B21" s="3"/>
      <c r="C21" s="3"/>
      <c r="D21" s="3"/>
      <c r="E21" s="80"/>
      <c r="F21" s="3"/>
      <c r="G21" s="62"/>
      <c r="H21" s="3"/>
      <c r="I21" s="40"/>
      <c r="J21" s="3"/>
      <c r="K21" s="52"/>
      <c r="L21" s="89"/>
      <c r="M21" s="52"/>
      <c r="N21" s="89"/>
      <c r="O21" s="325"/>
      <c r="P21" s="3"/>
    </row>
    <row r="22" spans="2:17" x14ac:dyDescent="0.2">
      <c r="B22" s="1"/>
      <c r="C22" s="299" t="s">
        <v>485</v>
      </c>
      <c r="D22" s="7"/>
      <c r="E22" s="79">
        <f>Hoja2!H26</f>
        <v>0.47599999999999998</v>
      </c>
      <c r="F22" s="1"/>
      <c r="G22" s="401">
        <f>Hoja1!D72</f>
        <v>40.844999999999999</v>
      </c>
      <c r="H22" s="1"/>
      <c r="I22" s="39">
        <v>0.9</v>
      </c>
      <c r="J22" s="1"/>
      <c r="K22" s="61">
        <f>Hoja2!D18</f>
        <v>38</v>
      </c>
      <c r="L22" s="88"/>
      <c r="M22" s="61">
        <f>M14</f>
        <v>25</v>
      </c>
      <c r="N22" s="88"/>
      <c r="O22" s="324">
        <f>(E22*G22*I22*(K22-M22))</f>
        <v>227.473974</v>
      </c>
      <c r="P22" s="1"/>
    </row>
    <row r="23" spans="2:17" ht="6" customHeight="1" x14ac:dyDescent="0.2">
      <c r="B23" s="3"/>
      <c r="C23" s="3"/>
      <c r="D23" s="7"/>
      <c r="E23" s="80"/>
      <c r="F23" s="7"/>
      <c r="G23" s="402"/>
      <c r="H23" s="3"/>
      <c r="I23" s="40"/>
      <c r="J23" s="7"/>
      <c r="K23" s="52"/>
      <c r="L23" s="90"/>
      <c r="M23" s="52"/>
      <c r="N23" s="90"/>
      <c r="O23" s="325"/>
      <c r="P23" s="3"/>
    </row>
    <row r="24" spans="2:17" x14ac:dyDescent="0.2">
      <c r="B24" s="1"/>
      <c r="C24" s="299" t="s">
        <v>213</v>
      </c>
      <c r="D24" s="7"/>
      <c r="E24" s="79">
        <f>Hoja2!I28</f>
        <v>5.319</v>
      </c>
      <c r="F24" s="1"/>
      <c r="G24" s="403"/>
      <c r="H24" s="1"/>
      <c r="I24" s="39">
        <v>0.1</v>
      </c>
      <c r="J24" s="1"/>
      <c r="K24" s="61">
        <f>Hoja2!J18</f>
        <v>30</v>
      </c>
      <c r="L24" s="88"/>
      <c r="M24" s="61">
        <f>M14</f>
        <v>25</v>
      </c>
      <c r="N24" s="88"/>
      <c r="O24" s="324">
        <f>(E24*G22*I24*(K24-M24))</f>
        <v>108.62727749999999</v>
      </c>
      <c r="P24" s="1"/>
    </row>
    <row r="25" spans="2:17" ht="6" customHeight="1" x14ac:dyDescent="0.2">
      <c r="B25" s="3"/>
      <c r="C25" s="3"/>
      <c r="D25" s="3"/>
      <c r="E25" s="80"/>
      <c r="F25" s="3"/>
      <c r="G25" s="62"/>
      <c r="H25" s="3"/>
      <c r="I25" s="40"/>
      <c r="J25" s="3"/>
      <c r="K25" s="52"/>
      <c r="L25" s="89"/>
      <c r="M25" s="52"/>
      <c r="N25" s="89"/>
      <c r="O25" s="325"/>
      <c r="P25" s="3"/>
    </row>
    <row r="26" spans="2:17" x14ac:dyDescent="0.2">
      <c r="B26" s="1"/>
      <c r="C26" s="299" t="s">
        <v>486</v>
      </c>
      <c r="D26" s="7"/>
      <c r="E26" s="347">
        <f>Hoja2!H26</f>
        <v>0.47599999999999998</v>
      </c>
      <c r="F26" s="1"/>
      <c r="G26" s="401">
        <f>Hoja1!D78</f>
        <v>33</v>
      </c>
      <c r="H26" s="1"/>
      <c r="I26" s="39">
        <v>0.9</v>
      </c>
      <c r="J26" s="1"/>
      <c r="K26" s="348">
        <f>Hoja2!D20</f>
        <v>35</v>
      </c>
      <c r="L26" s="88"/>
      <c r="M26" s="351">
        <f>M14</f>
        <v>25</v>
      </c>
      <c r="N26" s="88"/>
      <c r="O26" s="324">
        <f>(E26*G26*I26*(K26-M26))</f>
        <v>141.37199999999999</v>
      </c>
      <c r="P26" s="1"/>
    </row>
    <row r="27" spans="2:17" ht="6" customHeight="1" x14ac:dyDescent="0.2">
      <c r="B27" s="3"/>
      <c r="C27" s="3"/>
      <c r="D27" s="3"/>
      <c r="E27" s="80"/>
      <c r="F27" s="3"/>
      <c r="G27" s="402"/>
      <c r="H27" s="3"/>
      <c r="I27" s="40"/>
      <c r="J27" s="3"/>
      <c r="K27" s="52"/>
      <c r="L27" s="89"/>
      <c r="M27" s="52"/>
      <c r="N27" s="89"/>
      <c r="O27" s="325"/>
      <c r="P27" s="3"/>
    </row>
    <row r="28" spans="2:17" x14ac:dyDescent="0.2">
      <c r="B28" s="1"/>
      <c r="C28" s="22" t="s">
        <v>415</v>
      </c>
      <c r="D28" s="7"/>
      <c r="E28" s="79">
        <f>Hoja2!I28</f>
        <v>5.319</v>
      </c>
      <c r="F28" s="1"/>
      <c r="G28" s="403"/>
      <c r="H28" s="1"/>
      <c r="I28" s="39">
        <v>0.1</v>
      </c>
      <c r="J28" s="1"/>
      <c r="K28" s="349">
        <f>Hoja2!J20</f>
        <v>31</v>
      </c>
      <c r="L28" s="88"/>
      <c r="M28" s="351">
        <f>M14</f>
        <v>25</v>
      </c>
      <c r="N28" s="88"/>
      <c r="O28" s="324">
        <f>(E28*G26*I28*(K28-M28))</f>
        <v>105.31619999999998</v>
      </c>
      <c r="P28" s="1"/>
      <c r="Q28" s="326"/>
    </row>
    <row r="29" spans="2:17" ht="6" customHeight="1" x14ac:dyDescent="0.2">
      <c r="B29" s="3"/>
      <c r="C29" s="3"/>
      <c r="D29" s="3"/>
      <c r="E29" s="80"/>
      <c r="F29" s="3"/>
      <c r="G29" s="62"/>
      <c r="H29" s="3"/>
      <c r="I29" s="40"/>
      <c r="J29" s="3"/>
      <c r="K29" s="52"/>
      <c r="L29" s="89"/>
      <c r="M29" s="52"/>
      <c r="N29" s="89"/>
      <c r="O29" s="325"/>
      <c r="P29" s="3"/>
    </row>
    <row r="30" spans="2:17" x14ac:dyDescent="0.2">
      <c r="B30" s="1"/>
      <c r="C30" s="299" t="s">
        <v>487</v>
      </c>
      <c r="D30" s="7"/>
      <c r="E30" s="79">
        <f>Hoja2!H26</f>
        <v>0.47599999999999998</v>
      </c>
      <c r="F30" s="1"/>
      <c r="G30" s="401">
        <f>Hoja1!D72</f>
        <v>40.844999999999999</v>
      </c>
      <c r="H30" s="1"/>
      <c r="I30" s="39">
        <v>0.9</v>
      </c>
      <c r="J30" s="1"/>
      <c r="K30" s="61">
        <f>Hoja2!D22</f>
        <v>36</v>
      </c>
      <c r="L30" s="88"/>
      <c r="M30" s="61">
        <f>M14</f>
        <v>25</v>
      </c>
      <c r="N30" s="88"/>
      <c r="O30" s="324">
        <f>(E30*G30*I30*(K30-M30))</f>
        <v>192.47797799999998</v>
      </c>
      <c r="P30" s="1"/>
    </row>
    <row r="31" spans="2:17" ht="6" customHeight="1" x14ac:dyDescent="0.2">
      <c r="B31" s="3"/>
      <c r="C31" s="3"/>
      <c r="D31" s="3"/>
      <c r="E31" s="80"/>
      <c r="F31" s="3"/>
      <c r="G31" s="402"/>
      <c r="H31" s="3"/>
      <c r="I31" s="40"/>
      <c r="J31" s="3"/>
      <c r="K31" s="52"/>
      <c r="L31" s="89"/>
      <c r="M31" s="52"/>
      <c r="N31" s="89"/>
      <c r="O31" s="325"/>
      <c r="P31" s="3"/>
    </row>
    <row r="32" spans="2:17" x14ac:dyDescent="0.2">
      <c r="B32" s="3"/>
      <c r="C32" s="299" t="s">
        <v>53</v>
      </c>
      <c r="D32" s="7"/>
      <c r="E32" s="79">
        <f>Hoja2!I28</f>
        <v>5.319</v>
      </c>
      <c r="F32" s="7"/>
      <c r="G32" s="403"/>
      <c r="H32" s="3"/>
      <c r="I32" s="39">
        <v>0.1</v>
      </c>
      <c r="J32" s="3"/>
      <c r="K32" s="61">
        <f>Hoja2!J22</f>
        <v>31</v>
      </c>
      <c r="L32" s="90"/>
      <c r="M32" s="61">
        <f>M14</f>
        <v>25</v>
      </c>
      <c r="N32" s="90"/>
      <c r="O32" s="324">
        <f>(E32*G30*I32*(K32-M32))</f>
        <v>130.352733</v>
      </c>
      <c r="P32" s="3"/>
    </row>
    <row r="33" spans="1:17" ht="6" customHeight="1" x14ac:dyDescent="0.2">
      <c r="B33" s="3"/>
      <c r="C33" s="7"/>
      <c r="D33" s="7"/>
      <c r="E33" s="80"/>
      <c r="F33" s="7"/>
      <c r="G33" s="62"/>
      <c r="H33" s="3"/>
      <c r="I33" s="298"/>
      <c r="J33" s="3"/>
      <c r="K33" s="292"/>
      <c r="L33" s="90"/>
      <c r="M33" s="292"/>
      <c r="N33" s="90"/>
      <c r="O33" s="326"/>
      <c r="P33" s="3"/>
      <c r="Q33" s="2"/>
    </row>
    <row r="34" spans="1:17" x14ac:dyDescent="0.2">
      <c r="B34" s="3"/>
      <c r="C34" s="299" t="s">
        <v>497</v>
      </c>
      <c r="D34" s="7"/>
      <c r="E34" s="79">
        <f>Hoja2!D26</f>
        <v>0.47599999999999998</v>
      </c>
      <c r="F34" s="7"/>
      <c r="G34" s="61">
        <f>Hoja1!N90</f>
        <v>7.1999999999999993</v>
      </c>
      <c r="H34" s="3"/>
      <c r="I34" s="39">
        <v>1</v>
      </c>
      <c r="J34" s="3"/>
      <c r="K34" s="61">
        <f>Hoja2!J10</f>
        <v>33</v>
      </c>
      <c r="L34" s="90"/>
      <c r="M34" s="61">
        <f>M14</f>
        <v>25</v>
      </c>
      <c r="N34" s="90"/>
      <c r="O34" s="324">
        <f>(E34*G34*I34*(K34-M34))</f>
        <v>27.417599999999997</v>
      </c>
      <c r="P34" s="3"/>
    </row>
    <row r="35" spans="1:17" ht="13.5" thickBot="1" x14ac:dyDescent="0.25">
      <c r="B35" s="3"/>
      <c r="C35" s="3"/>
      <c r="D35" s="3"/>
      <c r="E35" s="77"/>
      <c r="F35" s="3"/>
      <c r="G35" s="42"/>
      <c r="H35" s="3"/>
      <c r="I35" s="28"/>
      <c r="J35" s="3"/>
      <c r="K35" s="1"/>
      <c r="L35" s="3"/>
      <c r="M35" s="3"/>
      <c r="N35" s="3"/>
      <c r="O35" s="327"/>
      <c r="P35" s="3"/>
    </row>
    <row r="36" spans="1:17" ht="13.5" thickBot="1" x14ac:dyDescent="0.25">
      <c r="B36" s="3" t="s">
        <v>257</v>
      </c>
      <c r="C36" s="3"/>
      <c r="D36" s="3"/>
      <c r="E36" s="77"/>
      <c r="F36" s="3"/>
      <c r="G36" s="16"/>
      <c r="H36" s="3"/>
      <c r="I36" s="28"/>
      <c r="J36" s="356" t="s">
        <v>259</v>
      </c>
      <c r="K36" s="356"/>
      <c r="L36" s="3"/>
      <c r="M36" s="3"/>
      <c r="N36" s="3"/>
      <c r="O36" s="328">
        <f>SUM(O14:O34)</f>
        <v>1751.2349624999999</v>
      </c>
      <c r="P36" s="3"/>
    </row>
    <row r="37" spans="1:17" x14ac:dyDescent="0.2">
      <c r="B37" s="3"/>
      <c r="C37" s="3" t="s">
        <v>258</v>
      </c>
      <c r="D37" s="3"/>
      <c r="E37" s="77"/>
      <c r="F37" s="3"/>
      <c r="G37" s="16"/>
      <c r="H37" s="3"/>
      <c r="I37" s="28"/>
      <c r="J37" s="3"/>
      <c r="K37" s="1"/>
      <c r="L37" s="3"/>
      <c r="M37" s="3"/>
      <c r="N37" s="3"/>
      <c r="O37" s="1"/>
      <c r="P37" s="3"/>
    </row>
    <row r="38" spans="1:17" x14ac:dyDescent="0.2">
      <c r="B38" s="3"/>
      <c r="C38" s="17"/>
      <c r="D38" s="3"/>
      <c r="E38" s="81"/>
      <c r="F38" s="18"/>
      <c r="G38" s="16"/>
      <c r="H38" s="3"/>
      <c r="I38" s="28"/>
      <c r="J38" s="3"/>
      <c r="K38" s="1"/>
      <c r="L38" s="3"/>
      <c r="M38" s="3"/>
      <c r="N38" s="3"/>
      <c r="O38" s="1"/>
      <c r="P38" s="3"/>
    </row>
    <row r="39" spans="1:17" x14ac:dyDescent="0.2">
      <c r="B39" s="3"/>
      <c r="C39" s="3"/>
      <c r="D39" s="3"/>
      <c r="E39" s="77"/>
      <c r="F39" s="3"/>
      <c r="G39" s="16"/>
      <c r="H39" s="15"/>
      <c r="I39" s="38"/>
      <c r="J39" s="15"/>
      <c r="K39" s="21"/>
      <c r="L39" s="15"/>
      <c r="M39" s="15"/>
      <c r="N39" s="15"/>
      <c r="O39" s="21"/>
      <c r="P39" s="3"/>
    </row>
    <row r="40" spans="1:17" x14ac:dyDescent="0.2">
      <c r="B40" s="125" t="s">
        <v>421</v>
      </c>
      <c r="C40" s="15" t="s">
        <v>261</v>
      </c>
      <c r="D40" s="3"/>
      <c r="E40" s="78"/>
      <c r="F40" s="15"/>
      <c r="G40" s="21"/>
      <c r="H40" s="3"/>
      <c r="I40" s="28"/>
      <c r="J40" s="4"/>
      <c r="K40" s="1"/>
      <c r="L40" s="3"/>
      <c r="M40" s="3"/>
      <c r="N40" s="3"/>
      <c r="O40" s="1"/>
      <c r="P40" s="3"/>
    </row>
    <row r="41" spans="1:17" x14ac:dyDescent="0.2">
      <c r="B41" s="3"/>
      <c r="C41" s="17"/>
      <c r="D41" s="3"/>
      <c r="E41" s="81"/>
      <c r="F41" s="18"/>
      <c r="G41" s="16"/>
      <c r="H41" s="3"/>
      <c r="I41" s="28"/>
      <c r="J41" s="3"/>
      <c r="K41" s="1"/>
      <c r="L41" s="3"/>
      <c r="M41" s="3"/>
      <c r="N41" s="3"/>
      <c r="O41" s="1"/>
      <c r="P41" s="3"/>
    </row>
    <row r="42" spans="1:17" s="8" customFormat="1" x14ac:dyDescent="0.2">
      <c r="A42" s="1"/>
      <c r="B42" s="1"/>
      <c r="C42" s="1" t="s">
        <v>418</v>
      </c>
      <c r="D42" s="1"/>
      <c r="E42" s="77" t="s">
        <v>264</v>
      </c>
      <c r="F42" s="1"/>
      <c r="G42" s="16" t="s">
        <v>242</v>
      </c>
      <c r="H42" s="1"/>
      <c r="I42" s="29" t="s">
        <v>249</v>
      </c>
      <c r="J42" s="1"/>
      <c r="K42" s="1" t="s">
        <v>268</v>
      </c>
      <c r="L42" s="1"/>
      <c r="M42" s="1" t="s">
        <v>254</v>
      </c>
      <c r="N42" s="1"/>
      <c r="P42" s="1"/>
      <c r="Q42" s="1"/>
    </row>
    <row r="43" spans="1:17" s="8" customFormat="1" x14ac:dyDescent="0.2">
      <c r="A43" s="1"/>
      <c r="B43" s="1"/>
      <c r="C43" s="1" t="s">
        <v>245</v>
      </c>
      <c r="D43" s="1"/>
      <c r="E43" s="77" t="s">
        <v>265</v>
      </c>
      <c r="F43" s="1"/>
      <c r="G43" s="16" t="s">
        <v>243</v>
      </c>
      <c r="H43" s="1"/>
      <c r="I43" s="29" t="s">
        <v>250</v>
      </c>
      <c r="J43" s="1"/>
      <c r="K43" s="1" t="s">
        <v>269</v>
      </c>
      <c r="L43" s="1"/>
      <c r="M43" s="1" t="s">
        <v>273</v>
      </c>
      <c r="N43" s="1"/>
      <c r="P43" s="1"/>
      <c r="Q43" s="1"/>
    </row>
    <row r="44" spans="1:17" s="8" customFormat="1" x14ac:dyDescent="0.2">
      <c r="A44" s="1"/>
      <c r="B44" s="1"/>
      <c r="C44" s="1" t="s">
        <v>246</v>
      </c>
      <c r="D44" s="1"/>
      <c r="E44" s="77" t="s">
        <v>266</v>
      </c>
      <c r="F44" s="1"/>
      <c r="G44" s="16" t="s">
        <v>244</v>
      </c>
      <c r="H44" s="1"/>
      <c r="I44" s="29" t="s">
        <v>251</v>
      </c>
      <c r="J44" s="1"/>
      <c r="K44" s="1" t="s">
        <v>270</v>
      </c>
      <c r="L44" s="1"/>
      <c r="M44" s="24" t="s">
        <v>290</v>
      </c>
      <c r="N44" s="1"/>
      <c r="P44" s="1"/>
      <c r="Q44" s="1"/>
    </row>
    <row r="45" spans="1:17" s="8" customFormat="1" x14ac:dyDescent="0.2">
      <c r="A45" s="1"/>
      <c r="B45" s="1"/>
      <c r="C45" s="1"/>
      <c r="D45" s="1"/>
      <c r="E45" s="77" t="s">
        <v>267</v>
      </c>
      <c r="F45" s="1"/>
      <c r="G45" s="16" t="s">
        <v>247</v>
      </c>
      <c r="H45" s="1"/>
      <c r="I45" s="29"/>
      <c r="J45" s="1"/>
      <c r="K45" s="1" t="s">
        <v>271</v>
      </c>
      <c r="L45" s="1"/>
      <c r="M45" s="1" t="s">
        <v>274</v>
      </c>
      <c r="N45" s="1"/>
      <c r="P45" s="1"/>
      <c r="Q45" s="1"/>
    </row>
    <row r="46" spans="1:17" s="8" customFormat="1" x14ac:dyDescent="0.2">
      <c r="A46" s="1"/>
      <c r="B46" s="1"/>
      <c r="C46" s="1"/>
      <c r="D46" s="1"/>
      <c r="E46" s="77"/>
      <c r="F46" s="1"/>
      <c r="G46" s="16" t="s">
        <v>248</v>
      </c>
      <c r="H46" s="1"/>
      <c r="I46" s="29"/>
      <c r="J46" s="1"/>
      <c r="K46" s="1" t="s">
        <v>272</v>
      </c>
      <c r="L46" s="1"/>
      <c r="M46" s="1"/>
      <c r="N46" s="1"/>
      <c r="P46" s="1"/>
      <c r="Q46" s="1"/>
    </row>
    <row r="47" spans="1:17" s="8" customFormat="1" x14ac:dyDescent="0.2">
      <c r="A47" s="1"/>
      <c r="B47" s="1"/>
      <c r="C47" s="1"/>
      <c r="D47" s="1"/>
      <c r="E47" s="77"/>
      <c r="F47" s="1"/>
      <c r="G47" s="16"/>
      <c r="H47" s="1"/>
      <c r="I47" s="29"/>
      <c r="J47" s="1"/>
      <c r="K47" s="1"/>
      <c r="L47" s="1"/>
      <c r="M47" s="1"/>
      <c r="N47" s="1"/>
      <c r="P47" s="1"/>
      <c r="Q47" s="1"/>
    </row>
    <row r="48" spans="1:17" x14ac:dyDescent="0.2">
      <c r="B48" s="3"/>
      <c r="C48" s="9" t="s">
        <v>409</v>
      </c>
      <c r="D48" s="3"/>
      <c r="E48" s="82">
        <v>1</v>
      </c>
      <c r="F48" s="3"/>
      <c r="G48" s="185">
        <f>G14</f>
        <v>56.7</v>
      </c>
      <c r="H48" s="3"/>
      <c r="I48" s="65">
        <v>0</v>
      </c>
      <c r="J48" s="3"/>
      <c r="K48" s="51">
        <f>Hoja2!E32</f>
        <v>322</v>
      </c>
      <c r="L48" s="3"/>
      <c r="M48" s="329">
        <f>E48*G48*I48*K48</f>
        <v>0</v>
      </c>
      <c r="N48" s="3"/>
      <c r="P48" s="3"/>
    </row>
    <row r="49" spans="2:16" ht="5.25" customHeight="1" x14ac:dyDescent="0.2">
      <c r="B49" s="3"/>
      <c r="C49" s="3"/>
      <c r="D49" s="3"/>
      <c r="E49" s="83"/>
      <c r="F49" s="3"/>
      <c r="G49" s="52"/>
      <c r="H49" s="3"/>
      <c r="I49" s="66"/>
      <c r="J49" s="3"/>
      <c r="K49" s="52"/>
      <c r="L49" s="3"/>
      <c r="M49" s="330"/>
      <c r="N49" s="3"/>
      <c r="P49" s="3"/>
    </row>
    <row r="50" spans="2:16" x14ac:dyDescent="0.2">
      <c r="B50" s="3"/>
      <c r="C50" s="9" t="s">
        <v>262</v>
      </c>
      <c r="D50" s="3"/>
      <c r="E50" s="82">
        <v>1</v>
      </c>
      <c r="F50" s="3"/>
      <c r="G50" s="185">
        <f>G18</f>
        <v>33</v>
      </c>
      <c r="H50" s="3"/>
      <c r="I50" s="65">
        <v>0.1</v>
      </c>
      <c r="J50" s="3"/>
      <c r="K50" s="51">
        <f>Hoja2!D34</f>
        <v>70</v>
      </c>
      <c r="L50" s="3"/>
      <c r="M50" s="329">
        <f>E50*G50*I50*K50</f>
        <v>231.00000000000003</v>
      </c>
      <c r="N50" s="3"/>
      <c r="P50" s="3"/>
    </row>
    <row r="51" spans="2:16" ht="5.25" customHeight="1" x14ac:dyDescent="0.2">
      <c r="B51" s="3"/>
      <c r="C51" s="3"/>
      <c r="D51" s="3"/>
      <c r="E51" s="83"/>
      <c r="F51" s="3"/>
      <c r="G51" s="52"/>
      <c r="H51" s="3"/>
      <c r="I51" s="66"/>
      <c r="J51" s="3"/>
      <c r="K51" s="52"/>
      <c r="L51" s="3"/>
      <c r="M51" s="330"/>
      <c r="N51" s="3"/>
      <c r="P51" s="3"/>
    </row>
    <row r="52" spans="2:16" x14ac:dyDescent="0.2">
      <c r="B52" s="3"/>
      <c r="C52" s="9" t="s">
        <v>413</v>
      </c>
      <c r="D52" s="3"/>
      <c r="E52" s="82">
        <v>1</v>
      </c>
      <c r="F52" s="3"/>
      <c r="G52" s="185">
        <f>G22</f>
        <v>40.844999999999999</v>
      </c>
      <c r="H52" s="3"/>
      <c r="I52" s="65">
        <v>0.1</v>
      </c>
      <c r="J52" s="3"/>
      <c r="K52" s="51">
        <f>Hoja2!D36</f>
        <v>159</v>
      </c>
      <c r="L52" s="3"/>
      <c r="M52" s="329">
        <f>E52*G52*I52*K52</f>
        <v>649.43550000000005</v>
      </c>
      <c r="N52" s="3"/>
      <c r="P52" s="3"/>
    </row>
    <row r="53" spans="2:16" ht="5.25" customHeight="1" x14ac:dyDescent="0.2">
      <c r="B53" s="3"/>
      <c r="C53" s="3"/>
      <c r="D53" s="3"/>
      <c r="E53" s="83"/>
      <c r="F53" s="3"/>
      <c r="G53" s="52"/>
      <c r="H53" s="3"/>
      <c r="I53" s="66"/>
      <c r="J53" s="3"/>
      <c r="K53" s="52"/>
      <c r="L53" s="3"/>
      <c r="M53" s="330"/>
      <c r="N53" s="3"/>
      <c r="P53" s="3"/>
    </row>
    <row r="54" spans="2:16" x14ac:dyDescent="0.2">
      <c r="B54" s="3"/>
      <c r="C54" s="9" t="s">
        <v>263</v>
      </c>
      <c r="D54" s="3"/>
      <c r="E54" s="82">
        <v>1</v>
      </c>
      <c r="F54" s="3"/>
      <c r="G54" s="185">
        <f>G26</f>
        <v>33</v>
      </c>
      <c r="H54" s="3"/>
      <c r="I54" s="65">
        <v>0.1</v>
      </c>
      <c r="J54" s="3"/>
      <c r="K54" s="350">
        <f>Hoja2!D38</f>
        <v>131</v>
      </c>
      <c r="L54" s="3"/>
      <c r="M54" s="329">
        <f>E54*G54*I54*K54</f>
        <v>432.3</v>
      </c>
      <c r="N54" s="3"/>
      <c r="P54" s="3"/>
    </row>
    <row r="55" spans="2:16" ht="5.25" customHeight="1" x14ac:dyDescent="0.2">
      <c r="B55" s="3"/>
      <c r="C55" s="3"/>
      <c r="D55" s="3"/>
      <c r="E55" s="83"/>
      <c r="F55" s="3"/>
      <c r="G55" s="52"/>
      <c r="H55" s="3"/>
      <c r="I55" s="66"/>
      <c r="J55" s="3"/>
      <c r="K55" s="52"/>
      <c r="L55" s="3"/>
      <c r="M55" s="330"/>
      <c r="N55" s="3"/>
      <c r="P55" s="3"/>
    </row>
    <row r="56" spans="2:16" x14ac:dyDescent="0.2">
      <c r="B56" s="3"/>
      <c r="C56" s="9" t="s">
        <v>417</v>
      </c>
      <c r="D56" s="3"/>
      <c r="E56" s="82">
        <v>1</v>
      </c>
      <c r="F56" s="3"/>
      <c r="G56" s="185">
        <f>G30</f>
        <v>40.844999999999999</v>
      </c>
      <c r="H56" s="3"/>
      <c r="I56" s="65">
        <v>0.1</v>
      </c>
      <c r="J56" s="3"/>
      <c r="K56" s="51">
        <f>Hoja2!D40</f>
        <v>164</v>
      </c>
      <c r="L56" s="3"/>
      <c r="M56" s="329">
        <f>E56*G56*I56*K56</f>
        <v>669.85800000000006</v>
      </c>
      <c r="N56" s="3"/>
      <c r="P56" s="3"/>
    </row>
    <row r="57" spans="2:16" ht="15" customHeight="1" thickBot="1" x14ac:dyDescent="0.25">
      <c r="B57" s="3"/>
      <c r="C57" s="3"/>
      <c r="D57" s="3"/>
      <c r="E57" s="77"/>
      <c r="F57" s="3"/>
      <c r="G57" s="16"/>
      <c r="H57" s="3"/>
      <c r="I57" s="28"/>
      <c r="J57" s="3"/>
      <c r="K57" s="1"/>
      <c r="L57" s="3"/>
      <c r="M57" s="1"/>
      <c r="N57" s="3"/>
      <c r="P57" s="3"/>
    </row>
    <row r="58" spans="2:16" ht="15" customHeight="1" thickBot="1" x14ac:dyDescent="0.25">
      <c r="B58" s="3"/>
      <c r="C58" s="3"/>
      <c r="D58" s="3"/>
      <c r="E58" s="77"/>
      <c r="F58" s="3"/>
      <c r="G58" s="16"/>
      <c r="H58" s="3"/>
      <c r="I58" s="28"/>
      <c r="J58" s="356" t="s">
        <v>259</v>
      </c>
      <c r="K58" s="356"/>
      <c r="L58" s="3"/>
      <c r="M58" s="328">
        <f>SUM(M48:M56)</f>
        <v>1982.5934999999999</v>
      </c>
      <c r="N58" s="3"/>
      <c r="P58" s="3"/>
    </row>
    <row r="59" spans="2:16" x14ac:dyDescent="0.2">
      <c r="B59" s="3"/>
      <c r="C59" s="3"/>
      <c r="D59" s="3"/>
      <c r="E59" s="77"/>
      <c r="F59" s="3"/>
      <c r="G59" s="16"/>
      <c r="H59" s="3"/>
      <c r="I59" s="28"/>
      <c r="J59" s="3"/>
      <c r="K59" s="1"/>
      <c r="L59" s="3"/>
      <c r="M59" s="3"/>
      <c r="N59" s="3"/>
      <c r="O59" s="1"/>
      <c r="P59" s="3"/>
    </row>
    <row r="60" spans="2:16" x14ac:dyDescent="0.2">
      <c r="B60" s="3"/>
      <c r="C60" s="3"/>
      <c r="D60" s="3"/>
      <c r="E60" s="77"/>
      <c r="F60" s="3"/>
      <c r="G60" s="16"/>
      <c r="H60" s="3"/>
      <c r="I60" s="28"/>
      <c r="J60" s="3"/>
      <c r="K60" s="1"/>
      <c r="L60" s="3"/>
      <c r="M60" s="3"/>
      <c r="N60" s="3"/>
      <c r="O60" s="1"/>
      <c r="P60" s="3"/>
    </row>
    <row r="61" spans="2:16" x14ac:dyDescent="0.2">
      <c r="B61" s="3"/>
      <c r="C61" s="3"/>
      <c r="D61" s="3"/>
      <c r="E61" s="77"/>
      <c r="F61" s="3"/>
      <c r="G61" s="16"/>
      <c r="H61" s="3"/>
      <c r="I61" s="28"/>
      <c r="J61" s="3"/>
      <c r="K61" s="1"/>
      <c r="L61" s="3"/>
      <c r="M61" s="3"/>
      <c r="N61" s="3"/>
      <c r="O61" s="1"/>
      <c r="P61" s="3"/>
    </row>
    <row r="62" spans="2:16" x14ac:dyDescent="0.2">
      <c r="B62" s="3"/>
      <c r="C62" s="3"/>
      <c r="D62" s="3"/>
      <c r="E62" s="77"/>
      <c r="F62" s="3"/>
      <c r="G62" s="16"/>
      <c r="H62" s="3"/>
      <c r="I62" s="28"/>
      <c r="J62" s="3"/>
      <c r="K62" s="1"/>
      <c r="L62" s="3"/>
      <c r="M62" s="3"/>
      <c r="N62" s="3"/>
      <c r="O62" s="1"/>
      <c r="P62" s="3"/>
    </row>
    <row r="63" spans="2:16" x14ac:dyDescent="0.2">
      <c r="B63" s="3"/>
      <c r="C63" s="3"/>
      <c r="D63" s="3"/>
      <c r="E63" s="77"/>
      <c r="F63" s="3"/>
      <c r="G63" s="16"/>
      <c r="H63" s="3"/>
      <c r="I63" s="28"/>
      <c r="J63" s="3"/>
      <c r="K63" s="1"/>
      <c r="L63" s="3"/>
      <c r="M63" s="3"/>
      <c r="N63" s="3"/>
      <c r="O63" s="1"/>
      <c r="P63" s="3"/>
    </row>
    <row r="64" spans="2:16" x14ac:dyDescent="0.2">
      <c r="B64" s="3"/>
      <c r="C64" s="3"/>
      <c r="D64" s="3"/>
      <c r="E64" s="77"/>
      <c r="F64" s="3"/>
      <c r="G64" s="16"/>
      <c r="H64" s="3"/>
      <c r="I64" s="28"/>
      <c r="J64" s="3"/>
      <c r="K64" s="1"/>
      <c r="L64" s="3"/>
      <c r="M64" s="3"/>
      <c r="N64" s="3"/>
      <c r="O64" s="1"/>
      <c r="P64" s="3"/>
    </row>
    <row r="65" spans="2:16" x14ac:dyDescent="0.2">
      <c r="B65" s="3"/>
      <c r="C65" s="3"/>
      <c r="D65" s="3"/>
      <c r="E65" s="77"/>
      <c r="F65" s="3"/>
      <c r="G65" s="16"/>
      <c r="H65" s="3"/>
      <c r="I65" s="28"/>
      <c r="J65" s="3"/>
      <c r="K65" s="1"/>
      <c r="L65" s="3"/>
      <c r="M65" s="3"/>
      <c r="N65" s="3"/>
      <c r="O65" s="1"/>
      <c r="P65" s="3"/>
    </row>
    <row r="66" spans="2:16" x14ac:dyDescent="0.2">
      <c r="B66" s="3"/>
      <c r="C66" s="3"/>
      <c r="D66" s="3"/>
      <c r="E66" s="77"/>
      <c r="F66" s="3"/>
      <c r="G66" s="16"/>
      <c r="H66" s="3"/>
      <c r="I66" s="28"/>
      <c r="J66" s="3"/>
      <c r="K66" s="1"/>
      <c r="L66" s="3"/>
      <c r="M66" s="3"/>
      <c r="N66" s="3"/>
      <c r="O66" s="1"/>
      <c r="P66" s="3"/>
    </row>
  </sheetData>
  <mergeCells count="7">
    <mergeCell ref="J36:K36"/>
    <mergeCell ref="J58:K58"/>
    <mergeCell ref="G14:G16"/>
    <mergeCell ref="G18:G20"/>
    <mergeCell ref="G30:G32"/>
    <mergeCell ref="G26:G28"/>
    <mergeCell ref="G22:G24"/>
  </mergeCells>
  <phoneticPr fontId="20" type="noConversion"/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74642CCF558D4892F683AF7630F931" ma:contentTypeVersion="0" ma:contentTypeDescription="Create a new document." ma:contentTypeScope="" ma:versionID="30edb098f08aee7667397f3eaeb8ab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603944-1AA9-4763-8028-872639CA35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029351B-28D6-484C-ADDE-8DD793DAD1DB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220077-4146-4E16-814B-4C12700AD4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42</vt:i4>
      </vt:variant>
    </vt:vector>
  </HeadingPairs>
  <TitlesOfParts>
    <vt:vector size="56" baseType="lpstr">
      <vt:lpstr>Hoja1</vt:lpstr>
      <vt:lpstr>Hoja2</vt:lpstr>
      <vt:lpstr>Hoja3 (Muro Concreto)</vt:lpstr>
      <vt:lpstr>Hoja3 (Muro Concreto celular)</vt:lpstr>
      <vt:lpstr>Hoja3 (Puerta)</vt:lpstr>
      <vt:lpstr>Hoja3 (Losa)</vt:lpstr>
      <vt:lpstr>Superficie No Homogénea 1 techo</vt:lpstr>
      <vt:lpstr>Superficie No Homogénea 2 techo</vt:lpstr>
      <vt:lpstr>Edif.REF</vt:lpstr>
      <vt:lpstr>Edif. PROY conducc </vt:lpstr>
      <vt:lpstr>Edf. PROY radiacion</vt:lpstr>
      <vt:lpstr>Resumen</vt:lpstr>
      <vt:lpstr>Etiqueta</vt:lpstr>
      <vt:lpstr>Tabla 1</vt:lpstr>
      <vt:lpstr>AGUASCALIENTES</vt:lpstr>
      <vt:lpstr>Hoja2!Área_de_impresión</vt:lpstr>
      <vt:lpstr>'Hoja3 (Losa)'!Área_de_impresión</vt:lpstr>
      <vt:lpstr>'Hoja3 (Muro Concreto celular)'!Área_de_impresión</vt:lpstr>
      <vt:lpstr>'Hoja3 (Muro Concreto)'!Área_de_impresión</vt:lpstr>
      <vt:lpstr>'Hoja3 (Puerta)'!Área_de_impresión</vt:lpstr>
      <vt:lpstr>Resumen!Área_de_impresión</vt:lpstr>
      <vt:lpstr>'Superficie No Homogénea 1 techo'!Área_de_impresión</vt:lpstr>
      <vt:lpstr>'Superficie No Homogénea 2 techo'!Área_de_impresión</vt:lpstr>
      <vt:lpstr>BAJA_CALIFORNIA</vt:lpstr>
      <vt:lpstr>BAJA_CALIFORNIA_SUR</vt:lpstr>
      <vt:lpstr>CAMPECHE</vt:lpstr>
      <vt:lpstr>CHIAPAS</vt:lpstr>
      <vt:lpstr>CHIHUAHUA</vt:lpstr>
      <vt:lpstr>COAHUILA</vt:lpstr>
      <vt:lpstr>COLIMA</vt:lpstr>
      <vt:lpstr>D.F.</vt:lpstr>
      <vt:lpstr>DURANGO</vt:lpstr>
      <vt:lpstr>Estado</vt:lpstr>
      <vt:lpstr>Estados</vt:lpstr>
      <vt:lpstr>GUANAJUATO</vt:lpstr>
      <vt:lpstr>GUERRERO</vt:lpstr>
      <vt:lpstr>HIDALGO</vt:lpstr>
      <vt:lpstr>JALISCO</vt:lpstr>
      <vt:lpstr>MÉXICO</vt:lpstr>
      <vt:lpstr>MICHOACAN</vt:lpstr>
      <vt:lpstr>MORELOS</vt:lpstr>
      <vt:lpstr>NAYARIT</vt:lpstr>
      <vt:lpstr>NUEVO_LEON</vt:lpstr>
      <vt:lpstr>OAXACA</vt:lpstr>
      <vt:lpstr>PUEBLA</vt:lpstr>
      <vt:lpstr>QUERÉTARO</vt:lpstr>
      <vt:lpstr>QUINTANA_ROO</vt:lpstr>
      <vt:lpstr>SAN_LUIS_POTOSI</vt:lpstr>
      <vt:lpstr>SINALOA</vt:lpstr>
      <vt:lpstr>SONORA</vt:lpstr>
      <vt:lpstr>TABASCO</vt:lpstr>
      <vt:lpstr>TAMAULIPAS</vt:lpstr>
      <vt:lpstr>TLAXCALA</vt:lpstr>
      <vt:lpstr>VERACRUZ</vt:lpstr>
      <vt:lpstr>YUCATAN</vt:lpstr>
      <vt:lpstr>ZACATECAS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Eduardo González Artola</dc:creator>
  <cp:lastModifiedBy>Gopa</cp:lastModifiedBy>
  <cp:lastPrinted>2016-08-22T20:00:46Z</cp:lastPrinted>
  <dcterms:created xsi:type="dcterms:W3CDTF">2008-08-12T19:25:27Z</dcterms:created>
  <dcterms:modified xsi:type="dcterms:W3CDTF">2016-11-25T18:07:16Z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0x0101005074642CCF558D4892F683AF7630F931</vt:lpwstr>
  </property>
</Properties>
</file>